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floridadoe-my.sharepoint.com/personal/elizabeth_williams_fldoe_org/Documents/Documents/Website documents/Cost of Construction reports 12.8.25/"/>
    </mc:Choice>
  </mc:AlternateContent>
  <xr:revisionPtr revIDLastSave="0" documentId="8_{68773CB5-DB84-4C4F-915B-3A154C72FB67}" xr6:coauthVersionLast="47" xr6:coauthVersionMax="47" xr10:uidLastSave="{00000000-0000-0000-0000-000000000000}"/>
  <bookViews>
    <workbookView xWindow="28680" yWindow="-120" windowWidth="29040" windowHeight="15720" tabRatio="815" xr2:uid="{00000000-000D-0000-FFFF-FFFF00000000}"/>
  </bookViews>
  <sheets>
    <sheet name="SummaryAllConstr" sheetId="1" r:id="rId1"/>
    <sheet name="AllElementarySchools" sheetId="13" r:id="rId2"/>
    <sheet name="AllHighSchools" sheetId="11" r:id="rId3"/>
    <sheet name="AllMiddleSchools" sheetId="12" r:id="rId4"/>
    <sheet name="AllOther" sheetId="15" r:id="rId5"/>
    <sheet name="Additions" sheetId="14" r:id="rId6"/>
    <sheet name="SummaryNewConstr" sheetId="16" r:id="rId7"/>
    <sheet name="NewElementarySchools" sheetId="17" r:id="rId8"/>
    <sheet name="NewMiddleSchools" sheetId="18" r:id="rId9"/>
    <sheet name="NewHighSchools" sheetId="19" r:id="rId10"/>
    <sheet name="NewOther" sheetId="20" r:id="rId11"/>
    <sheet name="Source of Funds" sheetId="3" r:id="rId12"/>
  </sheets>
  <definedNames>
    <definedName name="_xlnm._FilterDatabase" localSheetId="5" hidden="1">Additions!$A$14:$AD$23</definedName>
    <definedName name="_xlnm._FilterDatabase" localSheetId="4" hidden="1">AllOther!$A$14:$AD$15</definedName>
    <definedName name="_xlnm._FilterDatabase" localSheetId="0" hidden="1">SummaryAllConstr!$A$14:$AC$47</definedName>
    <definedName name="_xlnm._FilterDatabase" localSheetId="6" hidden="1">SummaryNewConstr!$A$14:$AG$20</definedName>
    <definedName name="_NET10">NewHighSchools!$I$12</definedName>
    <definedName name="_NET11">NewOther!$J$12</definedName>
    <definedName name="_NET2">AllElementarySchools!$I$12</definedName>
    <definedName name="_NET3">AllMiddleSchools!$I$12</definedName>
    <definedName name="_NET4">AllHighSchools!$I$12</definedName>
    <definedName name="_NET5">AllOther!$K$12</definedName>
    <definedName name="_NET6">Additions!$J$12</definedName>
    <definedName name="_NET7">SummaryNewConstr!$H$12</definedName>
    <definedName name="_NET8">NewElementarySchools!$I$12</definedName>
    <definedName name="_NET9">NewMiddleSchools!$I$12</definedName>
    <definedName name="ARCHITECT">SummaryAllConstr!$L$11</definedName>
    <definedName name="Architect10">NewHighSchools!$L$11</definedName>
    <definedName name="Architect11">NewOther!$M$11</definedName>
    <definedName name="Architect2">AllElementarySchools!$L$11</definedName>
    <definedName name="Architect3">AllMiddleSchools!$L$11</definedName>
    <definedName name="Architect4">AllHighSchools!$L$11</definedName>
    <definedName name="Architect5">AllOther!$N$11</definedName>
    <definedName name="Architect6">Additions!$M$11</definedName>
    <definedName name="architect7">SummaryNewConstr!$K$11</definedName>
    <definedName name="Architect8">NewElementarySchools!$L$11</definedName>
    <definedName name="Architect9">NewMiddleSchools!$L$11</definedName>
    <definedName name="CONST._CONTRACT">SummaryAllConstr!$Z$10</definedName>
    <definedName name="CONST.10">NewMiddleSchools!$Z$10</definedName>
    <definedName name="CONST.11">NewHighSchools!$Z$10</definedName>
    <definedName name="CONST.12">NewOther!$AA$10</definedName>
    <definedName name="CONST.2">AllElementarySchools!$Z$10</definedName>
    <definedName name="CONST.3">AllMiddleSchools!$Z$10</definedName>
    <definedName name="CONST.4">AllHighSchools!$Z$10</definedName>
    <definedName name="CONST.5">AllOther!$AB$10</definedName>
    <definedName name="CONST.6">Additions!$AA$10</definedName>
    <definedName name="CONST.7">SummaryNewConstr!$Y$10</definedName>
    <definedName name="CONST.9">NewElementarySchools!$Z$10</definedName>
    <definedName name="CONTRACT">SummaryAllConstr!$N$13</definedName>
    <definedName name="contract_cost5">AllOther!$P$13</definedName>
    <definedName name="Contract10">NewMiddleSchools!$N$13</definedName>
    <definedName name="Contract11">NewHighSchools!$N$13</definedName>
    <definedName name="Contract12">NewOther!$O$13</definedName>
    <definedName name="Contract2">AllElementarySchools!$N$13</definedName>
    <definedName name="Contract3">AllMiddleSchools!$N$13</definedName>
    <definedName name="Contract4">AllHighSchools!$N$13</definedName>
    <definedName name="Contract6">Additions!$O$13</definedName>
    <definedName name="contract7">SummaryNewConstr!$M$13</definedName>
    <definedName name="Contract9">NewElementarySchools!$N$13</definedName>
    <definedName name="COST_PER">SummaryAllConstr!$AB$10</definedName>
    <definedName name="COST10">NewMiddleSchools!$AB$10</definedName>
    <definedName name="COST11">NewHighSchools!$AB$10</definedName>
    <definedName name="COST12">NewOther!$AC$10</definedName>
    <definedName name="COST2">AllElementarySchools!$AB$10</definedName>
    <definedName name="COST3">AllMiddleSchools!$AB$10</definedName>
    <definedName name="COST4">AllHighSchools!$AB$10</definedName>
    <definedName name="COST5">AllOther!$AD$10</definedName>
    <definedName name="COST6">Additions!$AC$10</definedName>
    <definedName name="COST8">SummaryNewConstr!$AA$10</definedName>
    <definedName name="COST9">NewElementarySchools!$AB$10</definedName>
    <definedName name="DISTRICT">SummaryAllConstr!$B$13</definedName>
    <definedName name="DISTRICT_NAME">SummaryAllConstr!$B$13</definedName>
    <definedName name="DISTRICT_NAME10">NewHighSchools!$B$13</definedName>
    <definedName name="DISTRICT_NAME11">NewOther!$B$13</definedName>
    <definedName name="DISTRICT_NAME2">AllElementarySchools!$B$13</definedName>
    <definedName name="DISTRICT_NAME3">AllMiddleSchools!$B$13</definedName>
    <definedName name="DISTRICT_NAME4">AllHighSchools!$B$13</definedName>
    <definedName name="DISTRICT_NAME5">AllOther!$B$13</definedName>
    <definedName name="DISTRICT_NAME6">Additions!$B$13</definedName>
    <definedName name="DISTRICT_NAME7">SummaryNewConstr!$B$13</definedName>
    <definedName name="DISTRICT_NAME8">NewElementarySchools!$B$13</definedName>
    <definedName name="DISTRICT_NAME9">NewMiddleSchools!$B$13</definedName>
    <definedName name="ENVIRON.">SummaryAllConstr!#REF!</definedName>
    <definedName name="Environ10">NewMiddleSchools!$W$12</definedName>
    <definedName name="Environ12">NewOther!$X$12</definedName>
    <definedName name="Environ2">AllElementarySchools!$W$12</definedName>
    <definedName name="Environ3">AllMiddleSchools!$W$12</definedName>
    <definedName name="Environ4">AllHighSchools!$W$12</definedName>
    <definedName name="Environ5">AllOther!$Y$12</definedName>
    <definedName name="environ6">Additions!$X$12</definedName>
    <definedName name="Environ7">SummaryNewConstr!$X$12</definedName>
    <definedName name="Environ9">NewElementarySchools!$W$12</definedName>
    <definedName name="Envrion11">NewHighSchools!$W$12</definedName>
    <definedName name="FACILITY">SummaryAllConstr!$X$12</definedName>
    <definedName name="FACILITY_NAME">SummaryAllConstr!$C$14</definedName>
    <definedName name="FACILITY_NAME10">NewHighSchools!$C$14</definedName>
    <definedName name="FACILITY_NAME11">NewOther!$C$14</definedName>
    <definedName name="FACILITY_NAME2">AllElementarySchools!$C$14</definedName>
    <definedName name="FACILITY_NAME3">AllMiddleSchools!$C$14</definedName>
    <definedName name="FACILITY_NAME4">AllHighSchools!$C$14</definedName>
    <definedName name="FACILITY_NAME5">AllOther!$C$14</definedName>
    <definedName name="FACILITY_NAME6">Additions!$C$14</definedName>
    <definedName name="FACILITY_NAME7">SummaryNewConstr!$C$14</definedName>
    <definedName name="FACILITY_NAME8">NewElementarySchools!$C$14</definedName>
    <definedName name="FACILITY_NAME9">NewMiddleSchools!$C$14</definedName>
    <definedName name="Facility10">NewMiddleSchools!$X$12</definedName>
    <definedName name="Facility11">NewHighSchools!$X$12</definedName>
    <definedName name="Facility12">NewOther!$Y$12</definedName>
    <definedName name="Facility2">AllElementarySchools!$X$12</definedName>
    <definedName name="Facility3">AllMiddleSchools!$X$12</definedName>
    <definedName name="Facility4">AllHighSchools!$X$12</definedName>
    <definedName name="facility5">AllOther!$Z$12</definedName>
    <definedName name="facility6">Additions!$Y$12</definedName>
    <definedName name="Facility7">SummaryNewConstr!#REF!</definedName>
    <definedName name="Facility9">NewElementarySchools!$X$12</definedName>
    <definedName name="Fund_CODE">'Source of Funds'!$A$5</definedName>
    <definedName name="Fund_Title">'Source of Funds'!$B$6</definedName>
    <definedName name="FURNITURE">SummaryAllConstr!$O$12</definedName>
    <definedName name="Furniture10">NewMiddleSchools!$O$12</definedName>
    <definedName name="Furniture11">NewHighSchools!$O$12</definedName>
    <definedName name="Furniture12">NewOther!$P$12</definedName>
    <definedName name="Furniture2">AllElementarySchools!$O$12</definedName>
    <definedName name="Furniture3">AllMiddleSchools!$O$12</definedName>
    <definedName name="Furniture4">AllHighSchools!$O$12</definedName>
    <definedName name="furniture5">AllOther!$Q$12</definedName>
    <definedName name="furniture6">Additions!$P$12</definedName>
    <definedName name="Furniture9">NewElementarySchools!$O$12</definedName>
    <definedName name="furntiture7">SummaryNewConstr!$N$12</definedName>
    <definedName name="GROSS">SummaryAllConstr!$J$12</definedName>
    <definedName name="GROSS10">NewOther!$K$12</definedName>
    <definedName name="GROSS11">NewHighSchools!$J$12</definedName>
    <definedName name="GROSS2">AllElementarySchools!$J$12</definedName>
    <definedName name="GROSS3">AllMiddleSchools!$J$12</definedName>
    <definedName name="GROSS4">AllHighSchools!$J$12</definedName>
    <definedName name="GROSS5">AllOther!$L$12</definedName>
    <definedName name="GROSS6">Additions!$K$12</definedName>
    <definedName name="GROSS7">SummaryNewConstr!$I$12</definedName>
    <definedName name="GROSS8">NewElementarySchools!$J$12</definedName>
    <definedName name="GROSS9">NewMiddleSchools!$J$12</definedName>
    <definedName name="HURRICANE">SummaryAllConstr!$T$13</definedName>
    <definedName name="Hurricane10">NewMiddleSchools!$R$13</definedName>
    <definedName name="Hurricane11">NewHighSchools!$R$13</definedName>
    <definedName name="Hurricane12">NewOther!$S$13</definedName>
    <definedName name="Hurricane2">AllElementarySchools!$R$13</definedName>
    <definedName name="Hurricane3">AllMiddleSchools!$R$13</definedName>
    <definedName name="Hurricane4">AllHighSchools!$R$13</definedName>
    <definedName name="hurricane5">AllOther!$T$13</definedName>
    <definedName name="Hurricane6">Additions!$S$13</definedName>
    <definedName name="Hurricane7">SummaryNewConstr!$S$13</definedName>
    <definedName name="Hurricane9">NewElementarySchools!$R$13</definedName>
    <definedName name="LEGAL">SummaryAllConstr!$K$11</definedName>
    <definedName name="LEGAL_REFERENCE">'Source of Funds'!$C$5</definedName>
    <definedName name="Legal10">NewHighSchools!$K$11</definedName>
    <definedName name="Legal11">NewOther!$L$11</definedName>
    <definedName name="Legal2">AllElementarySchools!$K$11</definedName>
    <definedName name="Legal3">AllMiddleSchools!$K$11</definedName>
    <definedName name="Legal4">AllHighSchools!$K$11</definedName>
    <definedName name="Legal5">AllOther!$M$11</definedName>
    <definedName name="Legal6">Additions!$L$11</definedName>
    <definedName name="Legal7">SummaryNewConstr!$J$11</definedName>
    <definedName name="Legal8">NewElementarySchools!$K$11</definedName>
    <definedName name="Legal9">NewMiddleSchools!$K$11</definedName>
    <definedName name="NAME">SummaryAllConstr!$B$14</definedName>
    <definedName name="NET">SummaryAllConstr!$I$12</definedName>
    <definedName name="NO._OF_Clsrms_6_8">SummaryAllConstr!$G$11</definedName>
    <definedName name="NO._OF_Clsrms_6_810">NewMiddleSchools!$F$11</definedName>
    <definedName name="NO._OF_Clsrms_6_811">NewHighSchools!$G$11</definedName>
    <definedName name="NO._OF_Clsrms_6_812">NewOther!$H$11</definedName>
    <definedName name="NO._OF_Clsrms_6_82">AllElementarySchools!$G$11</definedName>
    <definedName name="NO._OF_Clsrms_6_83">AllMiddleSchools!$G$11</definedName>
    <definedName name="NO._OF_Clsrms_6_84">AllHighSchools!$G$11</definedName>
    <definedName name="NO._OF_Clsrms_6_85">AllOther!$I$11</definedName>
    <definedName name="NO._OF_Clsrms_6_86">Additions!$H$11</definedName>
    <definedName name="NO._OF_Clsrms_6_87">NewMiddleSchools!$G$11</definedName>
    <definedName name="NO._OF_Clsrms_6_88">SummaryNewConstr!$F$11</definedName>
    <definedName name="NO._OF_Clsrms_6_89">NewElementarySchools!$G$11</definedName>
    <definedName name="NO._OF_Clsrms_9_12">SummaryAllConstr!$H$11</definedName>
    <definedName name="NO._OF_Clsrms_9_1210">NewHighSchools!$H$11</definedName>
    <definedName name="NO._OF_Clsrms_9_1211">NewOther!$I$11</definedName>
    <definedName name="NO._OF_Clsrms_9_122">AllElementarySchools!$H$11</definedName>
    <definedName name="NO._OF_Clsrms_9_123">AllMiddleSchools!$H$11</definedName>
    <definedName name="NO._OF_Clsrms_9_124">AllHighSchools!$H$11</definedName>
    <definedName name="NO._OF_Clsrms_9_125">AllOther!$J$11</definedName>
    <definedName name="NO._OF_Clsrms_9_126">Additions!$I$11</definedName>
    <definedName name="NO._OF_Clsrms_9_127">SummaryNewConstr!$G$11</definedName>
    <definedName name="NO._OF_Clsrms_9_128">NewElementarySchools!$H$11</definedName>
    <definedName name="NO._OF_Clsrms_9_129">NewMiddleSchools!$H$11</definedName>
    <definedName name="NO._OF_CLSRMS_K5">SummaryAllConstr!$F$11</definedName>
    <definedName name="NO._OF_CLSRMS_K510">NewHighSchools!$F$11</definedName>
    <definedName name="NO._OF_CLSRMS_K511">NewOther!$G$11</definedName>
    <definedName name="NO._OF_CLSRMS_K52">AllElementarySchools!$F$11</definedName>
    <definedName name="NO._OF_CLSRMS_K53">AllMiddleSchools!$F$11</definedName>
    <definedName name="NO._OF_CLSRMS_K54">AllHighSchools!$F$11</definedName>
    <definedName name="NO._OF_CLSRMS_K55">AllOther!$H$11</definedName>
    <definedName name="NO._OF_CLSRMS_K56">Additions!$G$11</definedName>
    <definedName name="NO._OF_CLSRMS_K57">SummaryNewConstr!$E$11</definedName>
    <definedName name="NO._OF_CLSRMS_K58">NewElementarySchools!$F$11</definedName>
    <definedName name="NO._OF_CLSRMS_K59">NewMiddleSchools!$F$11</definedName>
    <definedName name="PLANT_COST">SummaryAllConstr!$AA$10</definedName>
    <definedName name="PLANT10">NewMiddleSchools!$AA$10</definedName>
    <definedName name="PLANT11">NewHighSchools!$AA$10</definedName>
    <definedName name="PLANT12">NewOther!$AB$10</definedName>
    <definedName name="PLANT2">AllElementarySchools!$AA$10</definedName>
    <definedName name="PLANT3">AllMiddleSchools!$AA$10</definedName>
    <definedName name="PLANT4">AllHighSchools!$AA$10</definedName>
    <definedName name="PLANT5">AllOther!$AC$10</definedName>
    <definedName name="PLANT6">Additions!$AB$10</definedName>
    <definedName name="PLANT8">SummaryNewConstr!$Z$10</definedName>
    <definedName name="PLANT9">NewElementarySchools!$AA$10</definedName>
    <definedName name="_xlnm.Print_Area" localSheetId="5">Additions!$A$1:$AD$47</definedName>
    <definedName name="_xlnm.Print_Area" localSheetId="1">AllElementarySchools!$A$1:$AC$39</definedName>
    <definedName name="_xlnm.Print_Area" localSheetId="2">AllHighSchools!$A$1:$AC$29</definedName>
    <definedName name="_xlnm.Print_Area" localSheetId="3">AllMiddleSchools!$A$1:$AC$26</definedName>
    <definedName name="_xlnm.Print_Area" localSheetId="4">AllOther!$A$1:$AD$24</definedName>
    <definedName name="_xlnm.Print_Area" localSheetId="7">NewElementarySchools!$A$1:$AC$27</definedName>
    <definedName name="_xlnm.Print_Area" localSheetId="9">NewHighSchools!$A$1:$AC$29</definedName>
    <definedName name="_xlnm.Print_Area" localSheetId="8">NewMiddleSchools!$A$1:$AC$33</definedName>
    <definedName name="_xlnm.Print_Area" localSheetId="10">NewOther!$A$1:$AD$20</definedName>
    <definedName name="_xlnm.Print_Area" localSheetId="0">SummaryAllConstr!$A$1:$AC$70</definedName>
    <definedName name="_xlnm.Print_Area" localSheetId="6">SummaryNewConstr!$A$1:$AC$30</definedName>
    <definedName name="_xlnm.Print_Titles" localSheetId="5">Additions!$1:$14</definedName>
    <definedName name="_xlnm.Print_Titles" localSheetId="1">AllElementarySchools!$1:$14</definedName>
    <definedName name="_xlnm.Print_Titles" localSheetId="2">AllHighSchools!$1:$14</definedName>
    <definedName name="_xlnm.Print_Titles" localSheetId="3">AllMiddleSchools!$1:$14</definedName>
    <definedName name="_xlnm.Print_Titles" localSheetId="4">AllOther!$1:$14</definedName>
    <definedName name="_xlnm.Print_Titles" localSheetId="0">SummaryAllConstr!$1:$14</definedName>
    <definedName name="PUBLIC">SummaryAllConstr!$V$12</definedName>
    <definedName name="PUBLIC_ROAD">SummaryAllConstr!#REF!</definedName>
    <definedName name="Public_road10">NewMiddleSchools!$V$11</definedName>
    <definedName name="Public_Road12">NewOther!$W$11</definedName>
    <definedName name="Public_Road2">AllElementarySchools!$V$11</definedName>
    <definedName name="Public_Road3">AllMiddleSchools!$V$11</definedName>
    <definedName name="public_road4">AllHighSchools!$V$11</definedName>
    <definedName name="Public_road6">Additions!$W$11</definedName>
    <definedName name="public_road7">SummaryNewConstr!$W$11</definedName>
    <definedName name="Public_Road9">NewElementarySchools!$V$11</definedName>
    <definedName name="Public_Utilities2">AllElementarySchools!$T$12</definedName>
    <definedName name="public_utilities5">AllOther!$V$12</definedName>
    <definedName name="public10">NewMiddleSchools!$T$12</definedName>
    <definedName name="Public11">NewHighSchools!$T$12</definedName>
    <definedName name="Public12">NewOther!$U$12</definedName>
    <definedName name="Public3">AllMiddleSchools!$T$12</definedName>
    <definedName name="public4">AllHighSchools!$T$12</definedName>
    <definedName name="Public5">AllOther!$X$11</definedName>
    <definedName name="public6">Additions!$U$12</definedName>
    <definedName name="Public7">SummaryNewConstr!$U$12</definedName>
    <definedName name="Public9">NewElementarySchools!$T$12</definedName>
    <definedName name="PublicRoad11">NewHighSchools!$V$11</definedName>
    <definedName name="REVENUE_CODES">SummaryAllConstr!$AC$13</definedName>
    <definedName name="REVENUE_CODES10">NewHighSchools!$AC$13</definedName>
    <definedName name="REVENUE_CODES11">NewOther!$AD$13</definedName>
    <definedName name="REVENUE_CODES2">AllElementarySchools!$AC$13</definedName>
    <definedName name="REVENUE_CODES3">AllMiddleSchools!$AC$13</definedName>
    <definedName name="REVENUE_CODES4">AllHighSchools!$AC$13</definedName>
    <definedName name="REVENUE_CODES5">AllOther!#REF!</definedName>
    <definedName name="REVENUE_CODES6">Additions!$AD$13</definedName>
    <definedName name="REVENUE_CODES7">SummaryNewConstr!$AB$13</definedName>
    <definedName name="REVENUE_CODES8">NewElementarySchools!$AC$13</definedName>
    <definedName name="REVENUE_CODES9">NewMiddleSchools!$AC$13</definedName>
    <definedName name="SITE">SummaryAllConstr!$M$13</definedName>
    <definedName name="SITE_COST">SummaryAllConstr!$U$13</definedName>
    <definedName name="Site_Cost10">NewMiddleSchools!$S$13</definedName>
    <definedName name="Site_Cost11">NewHighSchools!$S$13</definedName>
    <definedName name="Site_cost12">NewOther!$T$13</definedName>
    <definedName name="Site_cost2">AllElementarySchools!$S$13</definedName>
    <definedName name="site_cost3">AllMiddleSchools!$S$13</definedName>
    <definedName name="Site_Cost4">AllHighSchools!$S$13</definedName>
    <definedName name="site_cost5">AllOther!$U$13</definedName>
    <definedName name="site_cost6">AllOther!$U$13</definedName>
    <definedName name="Site_cost7">SummaryNewConstr!$T$13</definedName>
    <definedName name="Site_Cost9">NewElementarySchools!$S$13</definedName>
    <definedName name="SITE_DRAINAGE">SummaryAllConstr!$W$10</definedName>
    <definedName name="Site_Drainage10">NewMiddleSchools!$U$10</definedName>
    <definedName name="Site_Drainage11">NewHighSchools!$U$10</definedName>
    <definedName name="Site_drainage12">NewOther!$V$10</definedName>
    <definedName name="Site_Drainage2">AllElementarySchools!$U$10</definedName>
    <definedName name="Site_Drainage3">AllMiddleSchools!$U$10</definedName>
    <definedName name="site_drainage4">AllHighSchools!$U$10</definedName>
    <definedName name="site_drainage5">AllOther!$W$10</definedName>
    <definedName name="Site_Drainage6">Additions!$V$10</definedName>
    <definedName name="Site_Drainage7">SummaryNewConstr!$V$10</definedName>
    <definedName name="Site_Drainage9">NewElementarySchools!$U$10</definedName>
    <definedName name="site_improv5">AllOther!$O$13</definedName>
    <definedName name="Site_improv6">Additions!$N$13</definedName>
    <definedName name="site_improve7">SummaryNewConstr!$L$13</definedName>
    <definedName name="Site10">NewMiddleSchools!$M$13</definedName>
    <definedName name="Site11">NewHighSchools!$M$13</definedName>
    <definedName name="Site12">NewOther!$N$13</definedName>
    <definedName name="Site2">AllElementarySchools!$M$13</definedName>
    <definedName name="Site3">AllMiddleSchools!$M$13</definedName>
    <definedName name="Site4">AllHighSchools!$M$13</definedName>
    <definedName name="Site9">NewElementarySchools!$M$13</definedName>
    <definedName name="SiteCost6">Additions!$T$13</definedName>
    <definedName name="STUDENT">SummaryAllConstr!$D$13</definedName>
    <definedName name="STUDENT_STATIONS">SummaryAllConstr!$D$13</definedName>
    <definedName name="STUDENT_STATIONS10">NewHighSchools!$D$13</definedName>
    <definedName name="STUDENT_STATIONS11">NewOther!$E$13</definedName>
    <definedName name="STUDENT_STATIONS2">AllElementarySchools!$D$13</definedName>
    <definedName name="STUDENT_STATIONS3">AllMiddleSchools!$D$13</definedName>
    <definedName name="STUDENT_STATIONS4">AllHighSchools!$D$13</definedName>
    <definedName name="STUDENT_STATIONS5">AllOther!$F$13</definedName>
    <definedName name="STUDENT_STATIONS6">Additions!$E$13</definedName>
    <definedName name="STUDENT_STATIONS7">SummaryNewConstr!#REF!</definedName>
    <definedName name="STUDENT_STATIONS8">NewElementarySchools!$D$13</definedName>
    <definedName name="STUDENT_STATIONS9">NewMiddleSchools!$D$13</definedName>
    <definedName name="TEACHER">SummaryAllConstr!$E$13</definedName>
    <definedName name="TEACHER_STATIONS">SummaryAllConstr!$E$13</definedName>
    <definedName name="TEACHERS_STATIONS10">NewMiddleSchools!$E$13</definedName>
    <definedName name="TEACHERS_STATIONS11">NewHighSchools!$D$13</definedName>
    <definedName name="TEACHERS_STATIONS12">NewHighSchools!$E$13</definedName>
    <definedName name="TEACHERS_STATIONS13">NewOther!$F$13</definedName>
    <definedName name="TEACHERS_STATIONS2">AllElementarySchools!$E$13</definedName>
    <definedName name="TEACHERS_STATIONS3">AllMiddleSchools!$E$13</definedName>
    <definedName name="TEACHERS_STATIONS4">AllHighSchools!$E$13</definedName>
    <definedName name="TEACHERS_STATIONS5">AllOther!$G$13</definedName>
    <definedName name="TEACHERS_STATIONS6">Additions!$F$13</definedName>
    <definedName name="TEACHERS_STATIONS8">SummaryNewConstr!$D$13</definedName>
    <definedName name="TEACHERS_STATIONS9">NewElementarySchools!$E$13</definedName>
    <definedName name="TOTAL_COST_PER_STUDENT_STATION">SummaryAllConstr!$Q$10</definedName>
    <definedName name="TOTAL_cost_per_Student10">NewMiddleSchools!$Q$10</definedName>
    <definedName name="TOTAL_Cost_Per_student11">NewHighSchools!$Q$10</definedName>
    <definedName name="TOTAL_Cost_Per_student12">NewOther!$R$10</definedName>
    <definedName name="TOTAL_Cost_Per_Student2">AllElementarySchools!$Q$10</definedName>
    <definedName name="TOTAL_cost_per_student3">AllMiddleSchools!$Q$10</definedName>
    <definedName name="TOTAL_Cost_Per_Student4">AllHighSchools!$Q$10</definedName>
    <definedName name="TOTAL_cost_per_student5">AllOther!$S$10</definedName>
    <definedName name="TOTAL_Cost_per_student6">Additions!$R$10</definedName>
    <definedName name="TOTAL_Cost_per_Student7">SummaryNewConstr!$P$10</definedName>
    <definedName name="TOTAL_cost_per_student9">NewElementarySchools!$Q$10</definedName>
    <definedName name="TOTAL_FACILITY_COST">SummaryAllConstr!$P$12</definedName>
    <definedName name="TOTAL_Facility_Cost10">NewMiddleSchools!$P$12</definedName>
    <definedName name="TOTAL_Facility_Cost11">NewHighSchools!$P$12</definedName>
    <definedName name="TOTAL_facility_Cost12">NewOther!$Q$12</definedName>
    <definedName name="TOTAL_FACILITY_COST2">AllElementarySchools!$P$12</definedName>
    <definedName name="TOTAL_Facility_Cost3">AllMiddleSchools!$P$12</definedName>
    <definedName name="TOTAL_Facility_cost4">AllHighSchools!$P$12</definedName>
    <definedName name="TOTAL_facility_cost5">AllOther!$R$12</definedName>
    <definedName name="TOTAL_facility_Cost6">Additions!$Q$12</definedName>
    <definedName name="TOTAL_Facility_Cost7">SummaryNewConstr!$O$12</definedName>
    <definedName name="TOTAL_Facility_Cost9">NewElementarySchools!$P$12</definedName>
    <definedName name="TOTAL_PLANT">SummaryAllConstr!$Y$12</definedName>
    <definedName name="TOTAL_Plant_Cost10">NewMiddleSchools!$Y$12</definedName>
    <definedName name="TOTAL_Plant_cost11">NewHighSchools!$Y$12</definedName>
    <definedName name="TOTAL_Plant_cost12">NewOther!$Z$12</definedName>
    <definedName name="TOTAL_plant_cost2">AllElementarySchools!$Y$12</definedName>
    <definedName name="TOTAL_plant_cost3">AllMiddleSchools!$Y$12</definedName>
    <definedName name="TOTAL_plant_cost4">AllHighSchools!$Y$12</definedName>
    <definedName name="TOTAL_Plant_Cost5">AllOther!$AA$12</definedName>
    <definedName name="TOTAL_plant_Cost6">Additions!$Z$12</definedName>
    <definedName name="TOTAL_Plant_cost7">SummaryNewConstr!#REF!</definedName>
    <definedName name="TOTAL_plant_cost9">NewElementarySchools!$Y$12</definedName>
    <definedName name="Type_of_additio">AllOther!$E$13</definedName>
    <definedName name="Type_of_Addition">Additions!$D$13</definedName>
    <definedName name="Type_of_Addition3">NewOther!$D$13</definedName>
    <definedName name="Type_of_ADDITIONS">Additions!$D$13</definedName>
    <definedName name="Type_of_Additions2">Additions!$D$13</definedName>
    <definedName name="Type1">SummaryAllConstr!$A$10</definedName>
    <definedName name="Type10">NewHighSchools!$A$10</definedName>
    <definedName name="Type11">NewOther!$A$10</definedName>
    <definedName name="Type2">AllElementarySchools!$A$10</definedName>
    <definedName name="Type3">AllMiddleSchools!$A$10</definedName>
    <definedName name="Type4">AllHighSchools!$A$10</definedName>
    <definedName name="Type5">AllOther!$A$10</definedName>
    <definedName name="Type6">Additions!$A$10</definedName>
    <definedName name="Type7">SummaryNewConstr!$A$10</definedName>
    <definedName name="Type8">NewElementarySchools!$A$10</definedName>
    <definedName name="Type9">NewMiddleSchools!$A$10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8" i="16" l="1"/>
  <c r="G28" i="16"/>
  <c r="H28" i="16"/>
  <c r="I28" i="16"/>
  <c r="J28" i="16"/>
  <c r="K28" i="16"/>
  <c r="L28" i="16"/>
  <c r="M28" i="16"/>
  <c r="N28" i="16"/>
  <c r="O28" i="16"/>
  <c r="P28" i="16"/>
  <c r="Q28" i="16"/>
  <c r="R28" i="16"/>
  <c r="S28" i="16"/>
  <c r="T28" i="16"/>
  <c r="U28" i="16"/>
  <c r="V28" i="16"/>
  <c r="W28" i="16"/>
  <c r="X28" i="16"/>
  <c r="Y28" i="16"/>
  <c r="Z28" i="16"/>
  <c r="AA28" i="16"/>
  <c r="AB28" i="16"/>
  <c r="F27" i="16"/>
  <c r="G27" i="16"/>
  <c r="H27" i="16"/>
  <c r="I27" i="16"/>
  <c r="J27" i="16"/>
  <c r="K27" i="16"/>
  <c r="L27" i="16"/>
  <c r="M27" i="16"/>
  <c r="N27" i="16"/>
  <c r="O27" i="16"/>
  <c r="P27" i="16"/>
  <c r="Q27" i="16"/>
  <c r="R27" i="16"/>
  <c r="S27" i="16"/>
  <c r="T27" i="16"/>
  <c r="U27" i="16"/>
  <c r="V27" i="16"/>
  <c r="W27" i="16"/>
  <c r="X27" i="16"/>
  <c r="Y27" i="16"/>
  <c r="Z27" i="16"/>
  <c r="AA27" i="16"/>
  <c r="AB27" i="16"/>
  <c r="F26" i="16"/>
  <c r="G26" i="16"/>
  <c r="H26" i="16"/>
  <c r="I26" i="16"/>
  <c r="J26" i="16"/>
  <c r="K26" i="16"/>
  <c r="L26" i="16"/>
  <c r="M26" i="16"/>
  <c r="N26" i="16"/>
  <c r="O26" i="16"/>
  <c r="P26" i="16"/>
  <c r="Q26" i="16"/>
  <c r="R26" i="16"/>
  <c r="S26" i="16"/>
  <c r="T26" i="16"/>
  <c r="U26" i="16"/>
  <c r="V26" i="16"/>
  <c r="W26" i="16"/>
  <c r="X26" i="16"/>
  <c r="Y26" i="16"/>
  <c r="Z26" i="16"/>
  <c r="AA26" i="16"/>
  <c r="AB26" i="16"/>
  <c r="AB25" i="16"/>
  <c r="AA25" i="16"/>
  <c r="Z25" i="16"/>
  <c r="Y25" i="16"/>
  <c r="X25" i="16"/>
  <c r="W25" i="16"/>
  <c r="V25" i="16"/>
  <c r="U25" i="16"/>
  <c r="T25" i="16"/>
  <c r="S25" i="16"/>
  <c r="R25" i="16"/>
  <c r="Q25" i="16"/>
  <c r="P25" i="16"/>
  <c r="O25" i="16"/>
  <c r="N25" i="16"/>
  <c r="M25" i="16"/>
  <c r="L25" i="16"/>
  <c r="K25" i="16"/>
  <c r="J25" i="16"/>
  <c r="I25" i="16"/>
  <c r="H25" i="16"/>
  <c r="G25" i="16"/>
  <c r="F25" i="16"/>
  <c r="E28" i="16"/>
  <c r="E27" i="16"/>
  <c r="E26" i="16"/>
  <c r="E25" i="16"/>
  <c r="D28" i="16"/>
  <c r="D27" i="16"/>
  <c r="D26" i="16"/>
  <c r="D25" i="16"/>
  <c r="AG22" i="16"/>
  <c r="AF22" i="16"/>
  <c r="AE22" i="16"/>
  <c r="AB22" i="16"/>
  <c r="AA22" i="16"/>
  <c r="Z22" i="16"/>
  <c r="AG18" i="18"/>
  <c r="AF18" i="18"/>
  <c r="AE18" i="18"/>
  <c r="AB18" i="18"/>
  <c r="AA18" i="18"/>
  <c r="Z18" i="18"/>
  <c r="AB24" i="12"/>
  <c r="AA24" i="12"/>
  <c r="Z24" i="12"/>
  <c r="AA60" i="1"/>
  <c r="AB60" i="1"/>
  <c r="AG60" i="1"/>
  <c r="AF60" i="1"/>
  <c r="AE60" i="1"/>
  <c r="Z60" i="1"/>
  <c r="AG37" i="13"/>
  <c r="AF37" i="13"/>
  <c r="AE37" i="13"/>
  <c r="AB37" i="13"/>
  <c r="AA37" i="13"/>
  <c r="Z37" i="13"/>
  <c r="AA59" i="1"/>
  <c r="AB59" i="1"/>
  <c r="AG59" i="1"/>
  <c r="AF59" i="1"/>
  <c r="AE59" i="1"/>
  <c r="Z59" i="1"/>
  <c r="Z24" i="1" l="1"/>
  <c r="AC20" i="20"/>
  <c r="AB20" i="20"/>
  <c r="AA20" i="20"/>
  <c r="Z20" i="20"/>
  <c r="Y20" i="20"/>
  <c r="X20" i="20"/>
  <c r="W20" i="20"/>
  <c r="V20" i="20"/>
  <c r="U20" i="20"/>
  <c r="T20" i="20"/>
  <c r="S20" i="20"/>
  <c r="R20" i="20"/>
  <c r="Q20" i="20"/>
  <c r="P20" i="20"/>
  <c r="O20" i="20"/>
  <c r="N20" i="20"/>
  <c r="M20" i="20"/>
  <c r="L20" i="20"/>
  <c r="K20" i="20"/>
  <c r="J20" i="20"/>
  <c r="I20" i="20"/>
  <c r="H20" i="20"/>
  <c r="G20" i="20"/>
  <c r="F20" i="20"/>
  <c r="E20" i="20"/>
  <c r="E24" i="15"/>
  <c r="AC45" i="14" l="1"/>
  <c r="AC44" i="14"/>
  <c r="AC43" i="14"/>
  <c r="AB46" i="14"/>
  <c r="AB45" i="14"/>
  <c r="AB44" i="14"/>
  <c r="AB43" i="14"/>
  <c r="AA46" i="14"/>
  <c r="AA45" i="14"/>
  <c r="AA44" i="14"/>
  <c r="AA43" i="14"/>
  <c r="Z46" i="14"/>
  <c r="Z45" i="14"/>
  <c r="Z44" i="14"/>
  <c r="Z43" i="14"/>
  <c r="Y46" i="14"/>
  <c r="Y45" i="14"/>
  <c r="Y44" i="14"/>
  <c r="Y43" i="14"/>
  <c r="X46" i="14"/>
  <c r="X45" i="14"/>
  <c r="X44" i="14"/>
  <c r="X43" i="14"/>
  <c r="W46" i="14"/>
  <c r="W45" i="14"/>
  <c r="W44" i="14"/>
  <c r="W43" i="14"/>
  <c r="V46" i="14"/>
  <c r="V45" i="14"/>
  <c r="V44" i="14"/>
  <c r="V43" i="14"/>
  <c r="U46" i="14"/>
  <c r="U45" i="14"/>
  <c r="U44" i="14"/>
  <c r="U43" i="14"/>
  <c r="T46" i="14"/>
  <c r="T45" i="14"/>
  <c r="T44" i="14"/>
  <c r="T43" i="14"/>
  <c r="S46" i="14"/>
  <c r="S45" i="14"/>
  <c r="S44" i="14"/>
  <c r="S43" i="14"/>
  <c r="R46" i="14"/>
  <c r="R45" i="14"/>
  <c r="R44" i="14"/>
  <c r="R43" i="14"/>
  <c r="Q46" i="14"/>
  <c r="Q45" i="14"/>
  <c r="Q44" i="14"/>
  <c r="Q43" i="14"/>
  <c r="P46" i="14"/>
  <c r="P45" i="14"/>
  <c r="P44" i="14"/>
  <c r="P43" i="14"/>
  <c r="O46" i="14"/>
  <c r="O45" i="14"/>
  <c r="O44" i="14"/>
  <c r="O43" i="14"/>
  <c r="N46" i="14"/>
  <c r="N45" i="14"/>
  <c r="N44" i="14"/>
  <c r="N43" i="14"/>
  <c r="M46" i="14"/>
  <c r="M45" i="14"/>
  <c r="M44" i="14"/>
  <c r="M43" i="14"/>
  <c r="L46" i="14"/>
  <c r="L45" i="14"/>
  <c r="L44" i="14"/>
  <c r="L43" i="14"/>
  <c r="K46" i="14"/>
  <c r="K45" i="14"/>
  <c r="K44" i="14"/>
  <c r="K43" i="14"/>
  <c r="J46" i="14"/>
  <c r="J45" i="14"/>
  <c r="J44" i="14"/>
  <c r="J43" i="14"/>
  <c r="I46" i="14"/>
  <c r="I45" i="14"/>
  <c r="I44" i="14"/>
  <c r="I43" i="14"/>
  <c r="H46" i="14"/>
  <c r="H45" i="14"/>
  <c r="H44" i="14"/>
  <c r="G46" i="14"/>
  <c r="G45" i="14"/>
  <c r="F46" i="14"/>
  <c r="F45" i="14"/>
  <c r="F44" i="14"/>
  <c r="G44" i="14"/>
  <c r="H43" i="14"/>
  <c r="A43" i="14"/>
  <c r="A46" i="14"/>
  <c r="A45" i="14"/>
  <c r="A44" i="14"/>
  <c r="G43" i="14"/>
  <c r="F43" i="14"/>
  <c r="AG24" i="11"/>
  <c r="AF24" i="11"/>
  <c r="AE24" i="11"/>
  <c r="AB24" i="11"/>
  <c r="AA24" i="11"/>
  <c r="Z24" i="11"/>
  <c r="AG36" i="13"/>
  <c r="AF36" i="13"/>
  <c r="AE36" i="13"/>
  <c r="AB36" i="13"/>
  <c r="AA36" i="13"/>
  <c r="Z36" i="13"/>
  <c r="A65" i="1"/>
  <c r="D68" i="1"/>
  <c r="E46" i="14"/>
  <c r="E45" i="14"/>
  <c r="E44" i="14"/>
  <c r="E43" i="14"/>
  <c r="E65" i="1"/>
  <c r="D65" i="1"/>
  <c r="AH41" i="14"/>
  <c r="AG41" i="14"/>
  <c r="AF41" i="14"/>
  <c r="AA41" i="14"/>
  <c r="AB41" i="14"/>
  <c r="AC41" i="14"/>
  <c r="Z23" i="11"/>
  <c r="AA23" i="11"/>
  <c r="AB23" i="11"/>
  <c r="AE23" i="11"/>
  <c r="AF23" i="11"/>
  <c r="AG23" i="11"/>
  <c r="I47" i="14" l="1"/>
  <c r="AG22" i="11"/>
  <c r="AF22" i="11"/>
  <c r="AE22" i="11"/>
  <c r="AB22" i="11"/>
  <c r="AA22" i="11"/>
  <c r="Z22" i="11"/>
  <c r="AA40" i="14"/>
  <c r="AB40" i="14"/>
  <c r="AC40" i="14"/>
  <c r="AF40" i="14"/>
  <c r="AG40" i="14"/>
  <c r="AH40" i="14"/>
  <c r="AE21" i="16" l="1"/>
  <c r="AG21" i="16"/>
  <c r="AF21" i="16"/>
  <c r="AB21" i="16"/>
  <c r="AA21" i="16"/>
  <c r="Z21" i="16"/>
  <c r="A39" i="13" l="1"/>
  <c r="AH39" i="14"/>
  <c r="AG39" i="14"/>
  <c r="AF39" i="14"/>
  <c r="AC39" i="14"/>
  <c r="AC46" i="14" s="1"/>
  <c r="AB39" i="14"/>
  <c r="AA39" i="14"/>
  <c r="AH38" i="14"/>
  <c r="AG38" i="14"/>
  <c r="AF38" i="14"/>
  <c r="AC38" i="14"/>
  <c r="AB38" i="14"/>
  <c r="AA38" i="14"/>
  <c r="AH37" i="14"/>
  <c r="AG37" i="14"/>
  <c r="AF37" i="14"/>
  <c r="AC37" i="14"/>
  <c r="AB37" i="14"/>
  <c r="AA37" i="14"/>
  <c r="AG35" i="13"/>
  <c r="AF35" i="13"/>
  <c r="AE35" i="13"/>
  <c r="AB35" i="13"/>
  <c r="AA35" i="13"/>
  <c r="Z35" i="13"/>
  <c r="AG34" i="13"/>
  <c r="AF34" i="13"/>
  <c r="AE34" i="13"/>
  <c r="AB34" i="13"/>
  <c r="AA34" i="13"/>
  <c r="Z34" i="13"/>
  <c r="AG33" i="13"/>
  <c r="AF33" i="13"/>
  <c r="AE33" i="13"/>
  <c r="AB33" i="13"/>
  <c r="AA33" i="13"/>
  <c r="Z33" i="13"/>
  <c r="AG32" i="13"/>
  <c r="AF32" i="13"/>
  <c r="AE32" i="13"/>
  <c r="AB32" i="13"/>
  <c r="AA32" i="13"/>
  <c r="Z32" i="13"/>
  <c r="G39" i="13" l="1"/>
  <c r="D39" i="13"/>
  <c r="D77" i="1"/>
  <c r="R39" i="13"/>
  <c r="Q39" i="13"/>
  <c r="P39" i="13"/>
  <c r="O39" i="13"/>
  <c r="M39" i="13"/>
  <c r="L39" i="13"/>
  <c r="J39" i="13"/>
  <c r="U39" i="13"/>
  <c r="I39" i="13"/>
  <c r="F39" i="13"/>
  <c r="Y39" i="13"/>
  <c r="N39" i="13"/>
  <c r="E39" i="13"/>
  <c r="X39" i="13"/>
  <c r="K39" i="13"/>
  <c r="T39" i="13"/>
  <c r="H39" i="13"/>
  <c r="W39" i="13"/>
  <c r="V39" i="13"/>
  <c r="S39" i="13"/>
  <c r="AG31" i="13"/>
  <c r="AF31" i="13"/>
  <c r="AE31" i="13"/>
  <c r="AB31" i="13"/>
  <c r="AA31" i="13"/>
  <c r="Z31" i="13"/>
  <c r="AG23" i="12"/>
  <c r="AF23" i="12"/>
  <c r="AE23" i="12"/>
  <c r="AB23" i="12"/>
  <c r="AA23" i="12"/>
  <c r="Z23" i="12"/>
  <c r="AG30" i="13"/>
  <c r="AF30" i="13"/>
  <c r="AE30" i="13"/>
  <c r="AB30" i="13"/>
  <c r="AA30" i="13"/>
  <c r="Z30" i="13"/>
  <c r="X62" i="1" l="1"/>
  <c r="AG20" i="16"/>
  <c r="AF20" i="16"/>
  <c r="AE20" i="16"/>
  <c r="AB20" i="16"/>
  <c r="AA20" i="16"/>
  <c r="Z20" i="16"/>
  <c r="AG17" i="18"/>
  <c r="AF17" i="18"/>
  <c r="AE17" i="18"/>
  <c r="AB17" i="18"/>
  <c r="AA17" i="18"/>
  <c r="Z17" i="18"/>
  <c r="AG29" i="13"/>
  <c r="AF29" i="13"/>
  <c r="AE29" i="13"/>
  <c r="AB29" i="13"/>
  <c r="AA29" i="13"/>
  <c r="Z29" i="13"/>
  <c r="AG28" i="13" l="1"/>
  <c r="AF28" i="13"/>
  <c r="AE28" i="13"/>
  <c r="AB28" i="13"/>
  <c r="AA28" i="13"/>
  <c r="Z28" i="13"/>
  <c r="A20" i="20"/>
  <c r="A24" i="15"/>
  <c r="AF25" i="14"/>
  <c r="AH25" i="14"/>
  <c r="AC25" i="14"/>
  <c r="AG25" i="14"/>
  <c r="AB25" i="14"/>
  <c r="AA25" i="14"/>
  <c r="A28" i="16" l="1"/>
  <c r="A27" i="16"/>
  <c r="A26" i="16"/>
  <c r="A25" i="16"/>
  <c r="AH17" i="20"/>
  <c r="AG17" i="20"/>
  <c r="AF17" i="20"/>
  <c r="AC17" i="20"/>
  <c r="AB17" i="20"/>
  <c r="AA17" i="20"/>
  <c r="AH17" i="15"/>
  <c r="AG17" i="15"/>
  <c r="AF17" i="15"/>
  <c r="AC17" i="15"/>
  <c r="AB17" i="15"/>
  <c r="AA17" i="15"/>
  <c r="D37" i="16"/>
  <c r="AH16" i="20" l="1"/>
  <c r="AG16" i="20"/>
  <c r="AF16" i="20"/>
  <c r="AC16" i="20"/>
  <c r="AB16" i="20"/>
  <c r="AA16" i="20"/>
  <c r="AG21" i="11" l="1"/>
  <c r="AF21" i="11"/>
  <c r="AE21" i="11"/>
  <c r="AB21" i="11"/>
  <c r="AA21" i="11"/>
  <c r="Z21" i="11"/>
  <c r="AG20" i="11" l="1"/>
  <c r="AF20" i="11"/>
  <c r="AE20" i="11"/>
  <c r="AB20" i="11"/>
  <c r="AA20" i="11"/>
  <c r="Z20" i="11"/>
  <c r="AG19" i="11"/>
  <c r="AF19" i="11"/>
  <c r="AE19" i="11"/>
  <c r="AB19" i="11"/>
  <c r="AA19" i="11"/>
  <c r="Z19" i="11"/>
  <c r="AG22" i="12"/>
  <c r="AF22" i="12"/>
  <c r="AE22" i="12"/>
  <c r="AB22" i="12"/>
  <c r="AA22" i="12"/>
  <c r="Z22" i="12"/>
  <c r="AG18" i="11" l="1"/>
  <c r="AF18" i="11"/>
  <c r="AE18" i="11"/>
  <c r="AB18" i="11"/>
  <c r="AA18" i="11"/>
  <c r="Z18" i="11"/>
  <c r="AG17" i="11"/>
  <c r="AF17" i="11"/>
  <c r="AE17" i="11"/>
  <c r="AB17" i="11"/>
  <c r="AA17" i="11"/>
  <c r="Z17" i="11"/>
  <c r="AH36" i="14"/>
  <c r="AG36" i="14"/>
  <c r="AF36" i="14"/>
  <c r="AC36" i="14"/>
  <c r="AB36" i="14"/>
  <c r="AA36" i="14"/>
  <c r="AH35" i="14"/>
  <c r="AG35" i="14"/>
  <c r="AF35" i="14"/>
  <c r="AC35" i="14"/>
  <c r="AB35" i="14"/>
  <c r="AA35" i="14"/>
  <c r="AH34" i="14"/>
  <c r="AG34" i="14"/>
  <c r="AF34" i="14"/>
  <c r="AC34" i="14"/>
  <c r="AB34" i="14"/>
  <c r="AA34" i="14"/>
  <c r="AH33" i="14"/>
  <c r="AG33" i="14"/>
  <c r="AF33" i="14"/>
  <c r="AC33" i="14"/>
  <c r="AB33" i="14"/>
  <c r="AA33" i="14"/>
  <c r="AH31" i="14"/>
  <c r="AG31" i="14"/>
  <c r="AF31" i="14"/>
  <c r="AC31" i="14"/>
  <c r="AB31" i="14"/>
  <c r="AA31" i="14"/>
  <c r="AH32" i="14"/>
  <c r="AG32" i="14"/>
  <c r="AF32" i="14"/>
  <c r="AC32" i="14"/>
  <c r="AB32" i="14"/>
  <c r="AA32" i="14"/>
  <c r="AH30" i="14"/>
  <c r="AG30" i="14"/>
  <c r="AF30" i="14"/>
  <c r="AC30" i="14"/>
  <c r="AB30" i="14"/>
  <c r="AA30" i="14"/>
  <c r="AH29" i="14"/>
  <c r="AG29" i="14"/>
  <c r="AF29" i="14"/>
  <c r="AC29" i="14"/>
  <c r="AB29" i="14"/>
  <c r="AA29" i="14"/>
  <c r="AH28" i="14"/>
  <c r="AG28" i="14"/>
  <c r="AF28" i="14"/>
  <c r="AC28" i="14"/>
  <c r="AB28" i="14"/>
  <c r="AA28" i="14"/>
  <c r="AH27" i="14"/>
  <c r="AG27" i="14"/>
  <c r="AF27" i="14"/>
  <c r="AC27" i="14"/>
  <c r="AB27" i="14"/>
  <c r="AA27" i="14"/>
  <c r="AH26" i="14"/>
  <c r="AG26" i="14"/>
  <c r="AF26" i="14"/>
  <c r="AC26" i="14"/>
  <c r="AB26" i="14"/>
  <c r="AA26" i="14"/>
  <c r="AH24" i="14"/>
  <c r="AG24" i="14"/>
  <c r="AF24" i="14"/>
  <c r="AC24" i="14"/>
  <c r="AB24" i="14"/>
  <c r="AA24" i="14"/>
  <c r="AG19" i="16"/>
  <c r="AF19" i="16"/>
  <c r="AE19" i="16"/>
  <c r="AB19" i="16"/>
  <c r="AA19" i="16"/>
  <c r="Z19" i="16"/>
  <c r="AG18" i="16"/>
  <c r="AF18" i="16"/>
  <c r="AE18" i="16"/>
  <c r="AB18" i="16"/>
  <c r="AA18" i="16"/>
  <c r="Z18" i="16"/>
  <c r="AG17" i="16"/>
  <c r="AF17" i="16"/>
  <c r="AE17" i="16"/>
  <c r="AB17" i="16"/>
  <c r="AA17" i="16"/>
  <c r="Z17" i="16"/>
  <c r="AG16" i="16"/>
  <c r="AF16" i="16"/>
  <c r="AE16" i="16"/>
  <c r="AB16" i="16"/>
  <c r="AA16" i="16"/>
  <c r="Z16" i="16"/>
  <c r="AG15" i="16"/>
  <c r="AF15" i="16"/>
  <c r="AE15" i="16"/>
  <c r="AB15" i="16"/>
  <c r="AA15" i="16"/>
  <c r="Z15" i="16"/>
  <c r="AH15" i="15" l="1"/>
  <c r="AG15" i="15"/>
  <c r="AF15" i="15"/>
  <c r="AC15" i="15"/>
  <c r="AB15" i="15"/>
  <c r="AA15" i="15"/>
  <c r="V24" i="15" l="1"/>
  <c r="U24" i="15"/>
  <c r="Q24" i="15"/>
  <c r="O24" i="15"/>
  <c r="Z24" i="15"/>
  <c r="N24" i="15"/>
  <c r="M24" i="15"/>
  <c r="K24" i="15"/>
  <c r="S24" i="15"/>
  <c r="Y24" i="15"/>
  <c r="T24" i="15"/>
  <c r="P24" i="15"/>
  <c r="X24" i="15"/>
  <c r="L24" i="15"/>
  <c r="W24" i="15"/>
  <c r="R24" i="15"/>
  <c r="H24" i="15"/>
  <c r="I24" i="15"/>
  <c r="F24" i="15"/>
  <c r="G24" i="15"/>
  <c r="J24" i="15"/>
  <c r="AH15" i="20"/>
  <c r="AG15" i="20"/>
  <c r="AF15" i="20"/>
  <c r="AC15" i="20"/>
  <c r="AB15" i="20"/>
  <c r="AA15" i="20"/>
  <c r="AG27" i="13" l="1"/>
  <c r="AF27" i="13"/>
  <c r="AE27" i="13"/>
  <c r="AB27" i="13"/>
  <c r="AA27" i="13"/>
  <c r="Z27" i="13"/>
  <c r="AG26" i="13"/>
  <c r="AF26" i="13"/>
  <c r="AE26" i="13"/>
  <c r="AB26" i="13"/>
  <c r="AA26" i="13"/>
  <c r="Z26" i="13"/>
  <c r="AG21" i="12"/>
  <c r="AF21" i="12"/>
  <c r="AE21" i="12"/>
  <c r="AB21" i="12"/>
  <c r="AA21" i="12"/>
  <c r="Z21" i="12"/>
  <c r="AG16" i="17"/>
  <c r="AF16" i="17"/>
  <c r="AE16" i="17"/>
  <c r="AB16" i="17"/>
  <c r="AA16" i="17"/>
  <c r="Z16" i="17"/>
  <c r="AG25" i="13"/>
  <c r="AF25" i="13"/>
  <c r="AE25" i="13"/>
  <c r="AB25" i="13"/>
  <c r="AA25" i="13"/>
  <c r="Z25" i="13"/>
  <c r="AH16" i="15"/>
  <c r="AG16" i="15"/>
  <c r="AF16" i="15"/>
  <c r="AC16" i="15"/>
  <c r="AB16" i="15"/>
  <c r="AA16" i="15"/>
  <c r="AG20" i="12"/>
  <c r="AF20" i="12"/>
  <c r="AE20" i="12"/>
  <c r="AB20" i="12"/>
  <c r="AA20" i="12"/>
  <c r="Z20" i="12"/>
  <c r="AG24" i="13" l="1"/>
  <c r="AF24" i="13"/>
  <c r="AE24" i="13"/>
  <c r="AB24" i="13"/>
  <c r="AA24" i="13"/>
  <c r="Z24" i="13"/>
  <c r="AG16" i="18"/>
  <c r="AF16" i="18"/>
  <c r="AE16" i="18"/>
  <c r="AB16" i="18"/>
  <c r="AA16" i="18"/>
  <c r="Z16" i="18"/>
  <c r="AG19" i="12"/>
  <c r="AF19" i="12"/>
  <c r="AE19" i="12"/>
  <c r="AB19" i="12"/>
  <c r="AA19" i="12"/>
  <c r="Z19" i="12"/>
  <c r="AG15" i="18"/>
  <c r="AF15" i="18"/>
  <c r="AE15" i="18"/>
  <c r="AB15" i="18"/>
  <c r="AA15" i="18"/>
  <c r="Z15" i="18"/>
  <c r="AG18" i="12"/>
  <c r="AF18" i="12"/>
  <c r="AE18" i="12"/>
  <c r="AB18" i="12"/>
  <c r="AA18" i="12"/>
  <c r="Z18" i="12"/>
  <c r="AG15" i="19"/>
  <c r="AF15" i="19"/>
  <c r="AE15" i="19"/>
  <c r="AB15" i="19"/>
  <c r="AA15" i="19"/>
  <c r="Z15" i="19"/>
  <c r="AG16" i="11"/>
  <c r="AF16" i="11"/>
  <c r="AE16" i="11"/>
  <c r="AB16" i="11"/>
  <c r="AA16" i="11"/>
  <c r="Z16" i="11"/>
  <c r="AG23" i="13"/>
  <c r="AF23" i="13"/>
  <c r="AE23" i="13"/>
  <c r="AB23" i="13"/>
  <c r="AA23" i="13"/>
  <c r="Z23" i="13"/>
  <c r="AG15" i="17"/>
  <c r="AF15" i="17"/>
  <c r="AE15" i="17"/>
  <c r="AB15" i="17"/>
  <c r="AA15" i="17"/>
  <c r="Z15" i="17"/>
  <c r="AH22" i="14"/>
  <c r="AG22" i="14"/>
  <c r="AF22" i="14"/>
  <c r="AC22" i="14"/>
  <c r="AB22" i="14"/>
  <c r="AA22" i="14"/>
  <c r="AH21" i="14"/>
  <c r="AG21" i="14"/>
  <c r="AF21" i="14"/>
  <c r="AC21" i="14"/>
  <c r="AB21" i="14"/>
  <c r="AA21" i="14"/>
  <c r="AH20" i="14"/>
  <c r="AG20" i="14"/>
  <c r="AF20" i="14"/>
  <c r="AC20" i="14"/>
  <c r="AB20" i="14"/>
  <c r="AA20" i="14"/>
  <c r="AH19" i="14"/>
  <c r="AG19" i="14"/>
  <c r="AF19" i="14"/>
  <c r="AC19" i="14"/>
  <c r="AB19" i="14"/>
  <c r="AA19" i="14"/>
  <c r="AH18" i="14"/>
  <c r="AG18" i="14"/>
  <c r="AF18" i="14"/>
  <c r="AC18" i="14"/>
  <c r="AB18" i="14"/>
  <c r="AA18" i="14"/>
  <c r="AH17" i="14"/>
  <c r="AG17" i="14"/>
  <c r="AF17" i="14"/>
  <c r="AC17" i="14"/>
  <c r="AB17" i="14"/>
  <c r="AA17" i="14"/>
  <c r="AH16" i="14" l="1"/>
  <c r="AG16" i="14"/>
  <c r="AF16" i="14"/>
  <c r="AC16" i="14"/>
  <c r="AB16" i="14"/>
  <c r="AA16" i="14"/>
  <c r="AH15" i="14"/>
  <c r="AG15" i="14"/>
  <c r="AF15" i="14"/>
  <c r="AC15" i="14"/>
  <c r="AB15" i="14"/>
  <c r="AA15" i="14"/>
  <c r="AH23" i="14" l="1"/>
  <c r="AG23" i="14"/>
  <c r="AF23" i="14"/>
  <c r="AC23" i="14"/>
  <c r="AB23" i="14"/>
  <c r="AA23" i="14"/>
  <c r="AA24" i="15" l="1"/>
  <c r="AB24" i="15"/>
  <c r="AC24" i="15"/>
  <c r="AG17" i="12"/>
  <c r="AF17" i="12"/>
  <c r="AE17" i="12"/>
  <c r="AB17" i="12"/>
  <c r="AA17" i="12"/>
  <c r="Z17" i="12"/>
  <c r="AG22" i="13"/>
  <c r="AF22" i="13"/>
  <c r="AE22" i="13"/>
  <c r="AB22" i="13"/>
  <c r="AA22" i="13"/>
  <c r="Z22" i="13"/>
  <c r="AG21" i="13"/>
  <c r="AF21" i="13"/>
  <c r="AE21" i="13"/>
  <c r="AB21" i="13"/>
  <c r="AA21" i="13"/>
  <c r="Z21" i="13"/>
  <c r="AG15" i="11" l="1"/>
  <c r="AF15" i="11"/>
  <c r="AE15" i="11"/>
  <c r="AB15" i="11"/>
  <c r="AA15" i="11"/>
  <c r="Z15" i="11"/>
  <c r="AG20" i="13" l="1"/>
  <c r="AF20" i="13"/>
  <c r="AE20" i="13"/>
  <c r="AB20" i="13"/>
  <c r="AA20" i="13"/>
  <c r="Z20" i="13"/>
  <c r="AG19" i="13"/>
  <c r="AF19" i="13"/>
  <c r="AE19" i="13"/>
  <c r="AB19" i="13"/>
  <c r="AA19" i="13"/>
  <c r="Z19" i="13"/>
  <c r="AG18" i="13" l="1"/>
  <c r="AF18" i="13"/>
  <c r="AE18" i="13"/>
  <c r="AB18" i="13"/>
  <c r="AA18" i="13"/>
  <c r="Z18" i="13"/>
  <c r="AG17" i="13"/>
  <c r="AF17" i="13"/>
  <c r="AE17" i="13"/>
  <c r="AB17" i="13"/>
  <c r="AA17" i="13"/>
  <c r="Z17" i="13"/>
  <c r="AG16" i="13" l="1"/>
  <c r="AF16" i="13"/>
  <c r="AE16" i="13"/>
  <c r="AB16" i="13"/>
  <c r="AA16" i="13"/>
  <c r="Z16" i="13"/>
  <c r="AG16" i="12"/>
  <c r="AF16" i="12"/>
  <c r="AE16" i="12"/>
  <c r="AB16" i="12"/>
  <c r="AA16" i="12"/>
  <c r="Z16" i="12"/>
  <c r="AG15" i="13"/>
  <c r="AF15" i="13"/>
  <c r="AE15" i="13"/>
  <c r="AB15" i="13"/>
  <c r="AB39" i="13" s="1"/>
  <c r="AA15" i="13"/>
  <c r="AA39" i="13" s="1"/>
  <c r="Z15" i="13"/>
  <c r="Z39" i="13" l="1"/>
  <c r="AG15" i="12"/>
  <c r="AF15" i="12"/>
  <c r="AE15" i="12"/>
  <c r="AB15" i="12"/>
  <c r="AA15" i="12"/>
  <c r="Z15" i="12"/>
  <c r="Z21" i="1" l="1"/>
  <c r="AA21" i="1"/>
  <c r="AB21" i="1"/>
  <c r="AE21" i="1"/>
  <c r="AF21" i="1"/>
  <c r="AG21" i="1"/>
  <c r="Z46" i="1" l="1"/>
  <c r="AA46" i="1"/>
  <c r="AB46" i="1"/>
  <c r="AE46" i="1"/>
  <c r="AF46" i="1"/>
  <c r="AG46" i="1"/>
  <c r="Z47" i="1"/>
  <c r="AA47" i="1"/>
  <c r="AB47" i="1"/>
  <c r="AE47" i="1"/>
  <c r="AF47" i="1"/>
  <c r="AG47" i="1"/>
  <c r="AA24" i="1"/>
  <c r="AB24" i="1"/>
  <c r="AE24" i="1"/>
  <c r="AF24" i="1"/>
  <c r="AG24" i="1"/>
  <c r="Z25" i="1"/>
  <c r="AA25" i="1"/>
  <c r="AB25" i="1"/>
  <c r="AE25" i="1"/>
  <c r="AF25" i="1"/>
  <c r="AG25" i="1"/>
  <c r="Z26" i="1"/>
  <c r="AA26" i="1"/>
  <c r="AB26" i="1"/>
  <c r="AE26" i="1"/>
  <c r="AF26" i="1"/>
  <c r="AG26" i="1"/>
  <c r="Z27" i="1"/>
  <c r="AA27" i="1"/>
  <c r="AB27" i="1"/>
  <c r="AE27" i="1"/>
  <c r="AF27" i="1"/>
  <c r="AG27" i="1"/>
  <c r="Z28" i="1"/>
  <c r="AA28" i="1"/>
  <c r="AB28" i="1"/>
  <c r="AE28" i="1"/>
  <c r="AF28" i="1"/>
  <c r="AG28" i="1"/>
  <c r="AA36" i="1" l="1"/>
  <c r="AE36" i="1"/>
  <c r="AG18" i="1" l="1"/>
  <c r="AA17" i="1"/>
  <c r="Z18" i="1"/>
  <c r="AG18" i="17" l="1"/>
  <c r="AF18" i="17"/>
  <c r="AE18" i="17"/>
  <c r="AB18" i="17"/>
  <c r="AA18" i="17"/>
  <c r="Z18" i="17"/>
  <c r="AA58" i="1"/>
  <c r="AB58" i="1"/>
  <c r="AG58" i="1"/>
  <c r="AF58" i="1"/>
  <c r="AE58" i="1"/>
  <c r="Z58" i="1"/>
  <c r="Y68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J68" i="1"/>
  <c r="I68" i="1"/>
  <c r="H68" i="1"/>
  <c r="G68" i="1"/>
  <c r="F68" i="1"/>
  <c r="E68" i="1"/>
  <c r="Y67" i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D66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A62" i="1"/>
  <c r="Y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E62" i="1"/>
  <c r="AA57" i="1"/>
  <c r="AB57" i="1"/>
  <c r="AG57" i="1"/>
  <c r="AF57" i="1"/>
  <c r="AE57" i="1"/>
  <c r="Z57" i="1"/>
  <c r="AA56" i="1" l="1"/>
  <c r="AB56" i="1"/>
  <c r="AG56" i="1"/>
  <c r="AF56" i="1"/>
  <c r="AE56" i="1"/>
  <c r="Z56" i="1"/>
  <c r="AG17" i="17" l="1"/>
  <c r="AF17" i="17"/>
  <c r="AE17" i="17"/>
  <c r="AB17" i="17"/>
  <c r="AA17" i="17"/>
  <c r="Z17" i="17"/>
  <c r="AG55" i="1"/>
  <c r="AF55" i="1"/>
  <c r="AE55" i="1"/>
  <c r="AA55" i="1"/>
  <c r="AB55" i="1"/>
  <c r="Z55" i="1"/>
  <c r="AG54" i="1" l="1"/>
  <c r="AF54" i="1"/>
  <c r="AE54" i="1"/>
  <c r="AA54" i="1"/>
  <c r="AB54" i="1"/>
  <c r="Z54" i="1"/>
  <c r="A26" i="12"/>
  <c r="W26" i="12" s="1"/>
  <c r="AA53" i="1"/>
  <c r="AB53" i="1"/>
  <c r="AG53" i="1"/>
  <c r="AF53" i="1"/>
  <c r="AE53" i="1"/>
  <c r="Z53" i="1"/>
  <c r="AA52" i="1"/>
  <c r="AB52" i="1"/>
  <c r="AG52" i="1"/>
  <c r="AF52" i="1"/>
  <c r="AE52" i="1"/>
  <c r="Z52" i="1"/>
  <c r="L26" i="12" l="1"/>
  <c r="Y26" i="12"/>
  <c r="O26" i="12"/>
  <c r="Q26" i="12"/>
  <c r="F26" i="12"/>
  <c r="S26" i="12"/>
  <c r="X26" i="12"/>
  <c r="E26" i="12"/>
  <c r="R26" i="12"/>
  <c r="H26" i="12"/>
  <c r="T26" i="12"/>
  <c r="M26" i="12"/>
  <c r="P26" i="12"/>
  <c r="G26" i="12"/>
  <c r="I26" i="12"/>
  <c r="U26" i="12"/>
  <c r="D26" i="12"/>
  <c r="V26" i="12"/>
  <c r="N26" i="12"/>
  <c r="J26" i="12"/>
  <c r="K26" i="12"/>
  <c r="AA51" i="1"/>
  <c r="AB51" i="1"/>
  <c r="AG51" i="1"/>
  <c r="AF51" i="1"/>
  <c r="AE51" i="1"/>
  <c r="Z51" i="1"/>
  <c r="AA50" i="1" l="1"/>
  <c r="AB50" i="1"/>
  <c r="AG50" i="1"/>
  <c r="AF50" i="1"/>
  <c r="AE50" i="1"/>
  <c r="Z50" i="1"/>
  <c r="AG16" i="19" l="1"/>
  <c r="AF16" i="19"/>
  <c r="AE16" i="19"/>
  <c r="AB16" i="19"/>
  <c r="AA16" i="19"/>
  <c r="Z16" i="19"/>
  <c r="AE49" i="1"/>
  <c r="AA49" i="1"/>
  <c r="AB49" i="1"/>
  <c r="AG49" i="1"/>
  <c r="AF49" i="1"/>
  <c r="Z49" i="1"/>
  <c r="AE48" i="1" l="1"/>
  <c r="AA48" i="1"/>
  <c r="AB48" i="1"/>
  <c r="AG48" i="1"/>
  <c r="AF48" i="1"/>
  <c r="Z48" i="1"/>
  <c r="AA45" i="1" l="1"/>
  <c r="AB45" i="1"/>
  <c r="AG45" i="1"/>
  <c r="AF45" i="1"/>
  <c r="AE45" i="1"/>
  <c r="Z45" i="1"/>
  <c r="AA44" i="1" l="1"/>
  <c r="AB44" i="1"/>
  <c r="AG44" i="1"/>
  <c r="AF44" i="1"/>
  <c r="AE44" i="1"/>
  <c r="Z44" i="1" l="1"/>
  <c r="AA43" i="1" l="1"/>
  <c r="AB43" i="1"/>
  <c r="AG43" i="1"/>
  <c r="AF43" i="1"/>
  <c r="AE43" i="1"/>
  <c r="Z43" i="1"/>
  <c r="Z42" i="1" l="1"/>
  <c r="AA42" i="1"/>
  <c r="AB42" i="1"/>
  <c r="AG42" i="1"/>
  <c r="AF42" i="1"/>
  <c r="AE42" i="1"/>
  <c r="AG41" i="1"/>
  <c r="AF41" i="1"/>
  <c r="AE41" i="1"/>
  <c r="AB41" i="1"/>
  <c r="AA41" i="1"/>
  <c r="Z41" i="1"/>
  <c r="AA40" i="1" l="1"/>
  <c r="AB40" i="1"/>
  <c r="AG40" i="1"/>
  <c r="AF40" i="1"/>
  <c r="AE40" i="1"/>
  <c r="Z40" i="1"/>
  <c r="AA39" i="1" l="1"/>
  <c r="AB39" i="1"/>
  <c r="AG39" i="1"/>
  <c r="AF39" i="1"/>
  <c r="AE39" i="1"/>
  <c r="Z39" i="1"/>
  <c r="AA38" i="1" l="1"/>
  <c r="AB38" i="1"/>
  <c r="AG38" i="1"/>
  <c r="AF38" i="1"/>
  <c r="AE38" i="1"/>
  <c r="Z38" i="1"/>
  <c r="AA37" i="1"/>
  <c r="AB37" i="1"/>
  <c r="AG37" i="1"/>
  <c r="AF37" i="1"/>
  <c r="AE37" i="1"/>
  <c r="Z37" i="1"/>
  <c r="AB36" i="1"/>
  <c r="AG36" i="1"/>
  <c r="AF36" i="1"/>
  <c r="Z36" i="1"/>
  <c r="AA35" i="1" l="1"/>
  <c r="AB35" i="1"/>
  <c r="AG35" i="1"/>
  <c r="AF35" i="1"/>
  <c r="AE35" i="1"/>
  <c r="Z35" i="1"/>
  <c r="AA34" i="1" l="1"/>
  <c r="AB34" i="1"/>
  <c r="AG34" i="1"/>
  <c r="AF34" i="1"/>
  <c r="AE34" i="1"/>
  <c r="Z34" i="1"/>
  <c r="AA33" i="1" l="1"/>
  <c r="AB33" i="1"/>
  <c r="AG33" i="1"/>
  <c r="AF33" i="1"/>
  <c r="AE33" i="1"/>
  <c r="Z33" i="1"/>
  <c r="AA32" i="1" l="1"/>
  <c r="AB32" i="1"/>
  <c r="AG32" i="1"/>
  <c r="AF32" i="1"/>
  <c r="AE32" i="1"/>
  <c r="Z32" i="1"/>
  <c r="AA31" i="1" l="1"/>
  <c r="AB31" i="1"/>
  <c r="AG31" i="1"/>
  <c r="AF31" i="1"/>
  <c r="AE31" i="1"/>
  <c r="Z31" i="1"/>
  <c r="AB30" i="1" l="1"/>
  <c r="AG30" i="1"/>
  <c r="AE30" i="1"/>
  <c r="AA29" i="1"/>
  <c r="AB29" i="1"/>
  <c r="AG29" i="1"/>
  <c r="AF29" i="1"/>
  <c r="AE29" i="1"/>
  <c r="Z29" i="1"/>
  <c r="AB26" i="12" l="1"/>
  <c r="AA26" i="12"/>
  <c r="Z26" i="12"/>
  <c r="AA23" i="1" l="1"/>
  <c r="AB23" i="1"/>
  <c r="AG23" i="1"/>
  <c r="AF23" i="1"/>
  <c r="AE23" i="1"/>
  <c r="Z23" i="1"/>
  <c r="AA22" i="1" l="1"/>
  <c r="AB22" i="1"/>
  <c r="AG22" i="1"/>
  <c r="AF22" i="1"/>
  <c r="AE22" i="1"/>
  <c r="Z22" i="1"/>
  <c r="AA20" i="1" l="1"/>
  <c r="AB20" i="1"/>
  <c r="AG20" i="1"/>
  <c r="AF20" i="1"/>
  <c r="AE20" i="1"/>
  <c r="Z20" i="1"/>
  <c r="AA19" i="1" l="1"/>
  <c r="AB19" i="1"/>
  <c r="AG19" i="1"/>
  <c r="AF19" i="1"/>
  <c r="AE19" i="1"/>
  <c r="Z19" i="1"/>
  <c r="AF18" i="1" l="1"/>
  <c r="AE18" i="1"/>
  <c r="AB18" i="1"/>
  <c r="AB66" i="1" s="1"/>
  <c r="AA18" i="1"/>
  <c r="AA66" i="1" s="1"/>
  <c r="Z66" i="1"/>
  <c r="AG17" i="1" l="1"/>
  <c r="AF17" i="1"/>
  <c r="AE17" i="1"/>
  <c r="AB17" i="1"/>
  <c r="Z17" i="1"/>
  <c r="AG16" i="1" l="1"/>
  <c r="AF16" i="1"/>
  <c r="AE16" i="1"/>
  <c r="AB16" i="1"/>
  <c r="AA16" i="1"/>
  <c r="AA67" i="1" s="1"/>
  <c r="Z16" i="1"/>
  <c r="Z67" i="1" s="1"/>
  <c r="AB67" i="1" l="1"/>
  <c r="AB68" i="1"/>
  <c r="AF15" i="1"/>
  <c r="AE15" i="1"/>
  <c r="AG15" i="1"/>
  <c r="AA15" i="1"/>
  <c r="Z15" i="1"/>
  <c r="Z65" i="1" l="1"/>
  <c r="AA65" i="1"/>
  <c r="AB15" i="1"/>
  <c r="AB62" i="1" l="1"/>
  <c r="AB65" i="1"/>
  <c r="A47" i="14" l="1"/>
  <c r="E47" i="14" s="1"/>
  <c r="A33" i="18"/>
  <c r="D38" i="16" s="1"/>
  <c r="F47" i="14" l="1"/>
  <c r="U47" i="14"/>
  <c r="D81" i="1"/>
  <c r="AC47" i="14"/>
  <c r="T47" i="14"/>
  <c r="Z47" i="14"/>
  <c r="V47" i="14"/>
  <c r="J47" i="14"/>
  <c r="R47" i="14"/>
  <c r="G47" i="14"/>
  <c r="X47" i="14"/>
  <c r="AB47" i="14"/>
  <c r="S47" i="14"/>
  <c r="Q47" i="14"/>
  <c r="L47" i="14"/>
  <c r="N47" i="14"/>
  <c r="M47" i="14"/>
  <c r="Y47" i="14"/>
  <c r="W47" i="14"/>
  <c r="P47" i="14"/>
  <c r="AA47" i="14"/>
  <c r="K47" i="14"/>
  <c r="H47" i="14"/>
  <c r="O47" i="14"/>
  <c r="H33" i="18" l="1"/>
  <c r="T33" i="18"/>
  <c r="I33" i="18"/>
  <c r="U33" i="18"/>
  <c r="G33" i="18"/>
  <c r="J33" i="18"/>
  <c r="V33" i="18"/>
  <c r="E33" i="18"/>
  <c r="K33" i="18"/>
  <c r="W33" i="18"/>
  <c r="O33" i="18"/>
  <c r="L33" i="18"/>
  <c r="X33" i="18"/>
  <c r="D33" i="18"/>
  <c r="S33" i="18"/>
  <c r="M33" i="18"/>
  <c r="Y33" i="18"/>
  <c r="Q33" i="18"/>
  <c r="N33" i="18"/>
  <c r="R33" i="18"/>
  <c r="F33" i="18"/>
  <c r="P33" i="18"/>
  <c r="A29" i="19" l="1"/>
  <c r="D39" i="16" s="1"/>
  <c r="J29" i="19" l="1"/>
  <c r="V29" i="19"/>
  <c r="E29" i="19"/>
  <c r="G29" i="19"/>
  <c r="I29" i="19"/>
  <c r="K29" i="19"/>
  <c r="W29" i="19"/>
  <c r="X29" i="19"/>
  <c r="Z29" i="19"/>
  <c r="P29" i="19"/>
  <c r="F29" i="19"/>
  <c r="L29" i="19"/>
  <c r="AA29" i="19"/>
  <c r="Q29" i="19"/>
  <c r="R29" i="19"/>
  <c r="T29" i="19"/>
  <c r="M29" i="19"/>
  <c r="Y29" i="19"/>
  <c r="N29" i="19"/>
  <c r="O29" i="19"/>
  <c r="AB29" i="19"/>
  <c r="D29" i="19"/>
  <c r="S29" i="19"/>
  <c r="H29" i="19"/>
  <c r="U29" i="19"/>
  <c r="D80" i="1" l="1"/>
  <c r="D78" i="1"/>
  <c r="AB33" i="18" l="1"/>
  <c r="Z33" i="18"/>
  <c r="A29" i="16" l="1"/>
  <c r="D42" i="16" s="1"/>
  <c r="AA33" i="18"/>
  <c r="H29" i="16" l="1"/>
  <c r="X29" i="16"/>
  <c r="P29" i="16"/>
  <c r="R29" i="16"/>
  <c r="I29" i="16"/>
  <c r="AA29" i="16"/>
  <c r="E29" i="16"/>
  <c r="G29" i="16"/>
  <c r="O29" i="16"/>
  <c r="Q29" i="16"/>
  <c r="M29" i="16"/>
  <c r="T29" i="16"/>
  <c r="K29" i="16"/>
  <c r="W29" i="16"/>
  <c r="V29" i="16"/>
  <c r="Y29" i="16"/>
  <c r="S29" i="16"/>
  <c r="U29" i="16"/>
  <c r="Z29" i="16"/>
  <c r="F29" i="16"/>
  <c r="J29" i="16"/>
  <c r="AB29" i="16"/>
  <c r="D29" i="16"/>
  <c r="N29" i="16"/>
  <c r="L29" i="16"/>
  <c r="A67" i="1" l="1"/>
  <c r="A66" i="1" l="1"/>
  <c r="A68" i="1" l="1"/>
  <c r="A69" i="1" l="1"/>
  <c r="D84" i="1" s="1"/>
  <c r="A27" i="17"/>
  <c r="A29" i="11"/>
  <c r="D40" i="16" l="1"/>
  <c r="D41" i="16" s="1"/>
  <c r="D43" i="16" s="1"/>
  <c r="U29" i="11"/>
  <c r="D79" i="1"/>
  <c r="E69" i="1"/>
  <c r="F69" i="1"/>
  <c r="R69" i="1"/>
  <c r="K69" i="1"/>
  <c r="X69" i="1"/>
  <c r="G69" i="1"/>
  <c r="S69" i="1"/>
  <c r="U69" i="1"/>
  <c r="H69" i="1"/>
  <c r="T69" i="1"/>
  <c r="I69" i="1"/>
  <c r="L69" i="1"/>
  <c r="J69" i="1"/>
  <c r="V69" i="1"/>
  <c r="M69" i="1"/>
  <c r="N69" i="1"/>
  <c r="W69" i="1"/>
  <c r="O69" i="1"/>
  <c r="P69" i="1"/>
  <c r="AB69" i="1"/>
  <c r="Q69" i="1"/>
  <c r="Y69" i="1"/>
  <c r="J29" i="11"/>
  <c r="Z29" i="11"/>
  <c r="R29" i="11"/>
  <c r="V29" i="11"/>
  <c r="G29" i="11"/>
  <c r="O29" i="11"/>
  <c r="W29" i="11"/>
  <c r="F29" i="11"/>
  <c r="P29" i="11"/>
  <c r="X29" i="11"/>
  <c r="N29" i="11"/>
  <c r="H29" i="11"/>
  <c r="I29" i="11"/>
  <c r="Q29" i="11"/>
  <c r="Y29" i="11"/>
  <c r="K29" i="11"/>
  <c r="S29" i="11"/>
  <c r="AA29" i="11"/>
  <c r="D29" i="11"/>
  <c r="L29" i="11"/>
  <c r="T29" i="11"/>
  <c r="AB29" i="11"/>
  <c r="E29" i="11"/>
  <c r="M29" i="11"/>
  <c r="K27" i="17"/>
  <c r="L27" i="17"/>
  <c r="T27" i="17"/>
  <c r="E27" i="17"/>
  <c r="M27" i="17"/>
  <c r="U27" i="17"/>
  <c r="S27" i="17"/>
  <c r="F27" i="17"/>
  <c r="N27" i="17"/>
  <c r="V27" i="17"/>
  <c r="G27" i="17"/>
  <c r="O27" i="17"/>
  <c r="W27" i="17"/>
  <c r="D27" i="17"/>
  <c r="H27" i="17"/>
  <c r="P27" i="17"/>
  <c r="X27" i="17"/>
  <c r="I27" i="17"/>
  <c r="Q27" i="17"/>
  <c r="Y27" i="17"/>
  <c r="J27" i="17"/>
  <c r="R27" i="17"/>
  <c r="Q8" i="16"/>
  <c r="Q7" i="16"/>
  <c r="Q6" i="16"/>
  <c r="O5" i="16"/>
  <c r="P5" i="14"/>
  <c r="D6" i="16"/>
  <c r="D5" i="16"/>
  <c r="R8" i="14"/>
  <c r="R7" i="14"/>
  <c r="R6" i="14"/>
  <c r="E6" i="14"/>
  <c r="E5" i="14"/>
  <c r="AB27" i="17"/>
  <c r="Z27" i="17"/>
  <c r="P5" i="20"/>
  <c r="O5" i="19"/>
  <c r="O5" i="18"/>
  <c r="O5" i="17"/>
  <c r="P5" i="15"/>
  <c r="O5" i="11"/>
  <c r="O5" i="12"/>
  <c r="O5" i="13"/>
  <c r="E6" i="20"/>
  <c r="E5" i="20"/>
  <c r="R7" i="20"/>
  <c r="R8" i="20"/>
  <c r="R6" i="20"/>
  <c r="D6" i="19"/>
  <c r="D5" i="19"/>
  <c r="Q7" i="19"/>
  <c r="Q8" i="19"/>
  <c r="Q6" i="19"/>
  <c r="D6" i="18"/>
  <c r="D5" i="18"/>
  <c r="Q7" i="18"/>
  <c r="Q8" i="18"/>
  <c r="Q6" i="18"/>
  <c r="D6" i="17"/>
  <c r="D5" i="17"/>
  <c r="Q7" i="17"/>
  <c r="Q8" i="17"/>
  <c r="Q6" i="17"/>
  <c r="F6" i="15"/>
  <c r="F5" i="15"/>
  <c r="R7" i="15"/>
  <c r="R8" i="15"/>
  <c r="R6" i="15"/>
  <c r="Q7" i="11"/>
  <c r="Q8" i="11"/>
  <c r="Q6" i="11"/>
  <c r="D6" i="11"/>
  <c r="D5" i="11"/>
  <c r="Q7" i="12"/>
  <c r="Q8" i="12"/>
  <c r="Q6" i="12"/>
  <c r="D6" i="12"/>
  <c r="D5" i="12"/>
  <c r="Q7" i="13"/>
  <c r="Q8" i="13"/>
  <c r="Q6" i="13"/>
  <c r="D6" i="13"/>
  <c r="D5" i="13"/>
  <c r="D83" i="1" l="1"/>
  <c r="D85" i="1" s="1"/>
  <c r="AA27" i="17"/>
  <c r="D69" i="1"/>
  <c r="Z30" i="1"/>
  <c r="Z68" i="1" s="1"/>
  <c r="Z69" i="1" s="1"/>
  <c r="Z62" i="1"/>
  <c r="AA30" i="1"/>
  <c r="AA68" i="1" s="1"/>
  <c r="AA69" i="1" s="1"/>
  <c r="AA62" i="1"/>
  <c r="D62" i="1"/>
  <c r="AF30" i="1"/>
</calcChain>
</file>

<file path=xl/sharedStrings.xml><?xml version="1.0" encoding="utf-8"?>
<sst xmlns="http://schemas.openxmlformats.org/spreadsheetml/2006/main" count="1621" uniqueCount="238">
  <si>
    <t>TOTAL</t>
  </si>
  <si>
    <t>PLANT</t>
  </si>
  <si>
    <t>SITE</t>
  </si>
  <si>
    <t>CONST.</t>
  </si>
  <si>
    <t>COST</t>
  </si>
  <si>
    <t>LEGAL</t>
  </si>
  <si>
    <t>ARCHITECT</t>
  </si>
  <si>
    <t>DRAINAGE</t>
  </si>
  <si>
    <t>PUBLIC</t>
  </si>
  <si>
    <t>CONTRACT</t>
  </si>
  <si>
    <t>PER</t>
  </si>
  <si>
    <t>NET</t>
  </si>
  <si>
    <t>GROSS</t>
  </si>
  <si>
    <t>AND</t>
  </si>
  <si>
    <t>FURNITURE</t>
  </si>
  <si>
    <t>AND/OR</t>
  </si>
  <si>
    <t>ROAD</t>
  </si>
  <si>
    <t>ENVIRON.</t>
  </si>
  <si>
    <t>COST PER</t>
  </si>
  <si>
    <t>DISTRICT</t>
  </si>
  <si>
    <t>STUDENT</t>
  </si>
  <si>
    <t>TEACHER</t>
  </si>
  <si>
    <t>SQUARE</t>
  </si>
  <si>
    <t>ADM .</t>
  </si>
  <si>
    <t>ENGINEER</t>
  </si>
  <si>
    <t>FACILITY</t>
  </si>
  <si>
    <t>HURRICANE</t>
  </si>
  <si>
    <t>UTILITIES</t>
  </si>
  <si>
    <t>RETENTION</t>
  </si>
  <si>
    <t>ACCESS</t>
  </si>
  <si>
    <t>PROBLEM</t>
  </si>
  <si>
    <t>REVENUE</t>
  </si>
  <si>
    <t>NAME</t>
  </si>
  <si>
    <t>FACILITY NAME</t>
  </si>
  <si>
    <t>STATIONS</t>
  </si>
  <si>
    <t>FEET</t>
  </si>
  <si>
    <t xml:space="preserve"> COST</t>
  </si>
  <si>
    <t>FEES</t>
  </si>
  <si>
    <t>IMPROV.</t>
  </si>
  <si>
    <t>EQUIPMENT</t>
  </si>
  <si>
    <t>STATION</t>
  </si>
  <si>
    <t>SHELTER</t>
  </si>
  <si>
    <t>AREA COST</t>
  </si>
  <si>
    <t>FOOT</t>
  </si>
  <si>
    <t>CODES</t>
  </si>
  <si>
    <t>FLORIDA DEPARTMENT OF EDUCATION</t>
  </si>
  <si>
    <t>PUBLIC SCHOOL DISTRICTS</t>
  </si>
  <si>
    <t>NEW CONSTRUCTION</t>
  </si>
  <si>
    <t>ALL SCHOOLS</t>
  </si>
  <si>
    <t xml:space="preserve"> </t>
  </si>
  <si>
    <t>Source of Funds for Capital Outlay Projects</t>
  </si>
  <si>
    <t>Fund</t>
  </si>
  <si>
    <t>Legal</t>
  </si>
  <si>
    <t>Code</t>
  </si>
  <si>
    <t>Fund Title</t>
  </si>
  <si>
    <t>Reference</t>
  </si>
  <si>
    <t>PECO Sum of the Digits Maintenance</t>
  </si>
  <si>
    <t>1013.64(1), F.S.</t>
  </si>
  <si>
    <t>PECO Special Facility Construction Account</t>
  </si>
  <si>
    <t>1013.64(2), F.S.</t>
  </si>
  <si>
    <t>PECO New Construction Unit Allocation</t>
  </si>
  <si>
    <t>1013.64(3), F.S.</t>
  </si>
  <si>
    <t>Classrooms First (Lottery)</t>
  </si>
  <si>
    <t>1013.68, F.S.</t>
  </si>
  <si>
    <t>Classrooms For Kids</t>
  </si>
  <si>
    <t>1013.735, F.S.</t>
  </si>
  <si>
    <t>District Effort Recognition</t>
  </si>
  <si>
    <t>1013.736, F.S.</t>
  </si>
  <si>
    <t>Cooperative Use Facilities</t>
  </si>
  <si>
    <t>1013.52, F.S.</t>
  </si>
  <si>
    <t>Cooperative Career and Tech. Ed. Facilities</t>
  </si>
  <si>
    <t>1013.75, F.S.</t>
  </si>
  <si>
    <t>Specific Line Item Appropriation</t>
  </si>
  <si>
    <t>CO &amp; DS (Motor Vehicle License Revenue) Flow Thru</t>
  </si>
  <si>
    <t>SBE Bond (COBI)</t>
  </si>
  <si>
    <t>Other State Funds (Specify)______________________</t>
  </si>
  <si>
    <t>Loan 1011.14, F.S.</t>
  </si>
  <si>
    <t>1011.14, F.S.</t>
  </si>
  <si>
    <t>Loan 1011.15, F.S.</t>
  </si>
  <si>
    <t>1011.15, F.S.</t>
  </si>
  <si>
    <t>Local Bond Proceeds</t>
  </si>
  <si>
    <t>1011.71(2), F.S.</t>
  </si>
  <si>
    <t>Lease Purchase (COPS)</t>
  </si>
  <si>
    <t>1013.15(4)(a), F.S.</t>
  </si>
  <si>
    <t>Other Local Funds (Specify)______________________</t>
  </si>
  <si>
    <t>Federal Funds (Specifiy)_________________________</t>
  </si>
  <si>
    <t>K-5</t>
  </si>
  <si>
    <t>6-8</t>
  </si>
  <si>
    <t>9-12</t>
  </si>
  <si>
    <t>NO. OF</t>
  </si>
  <si>
    <t>CLSRMS</t>
  </si>
  <si>
    <t>GRADE</t>
  </si>
  <si>
    <t>Type</t>
  </si>
  <si>
    <t>Elem</t>
  </si>
  <si>
    <t>Mid</t>
  </si>
  <si>
    <t>High</t>
  </si>
  <si>
    <t>2=Mid</t>
  </si>
  <si>
    <t>3=Hi</t>
  </si>
  <si>
    <t>Cost per student station limitation</t>
  </si>
  <si>
    <t>DESIGN BUILD=YELLOW</t>
  </si>
  <si>
    <t>1=Ele</t>
  </si>
  <si>
    <t>4=Oth</t>
  </si>
  <si>
    <t xml:space="preserve">Other </t>
  </si>
  <si>
    <t>High Schools</t>
  </si>
  <si>
    <t>Middle Schools</t>
  </si>
  <si>
    <t>Elementary Schools</t>
  </si>
  <si>
    <t>ALL CONSTRUCTION</t>
  </si>
  <si>
    <t>Total</t>
  </si>
  <si>
    <t>Elem Average</t>
  </si>
  <si>
    <t>Mid Average</t>
  </si>
  <si>
    <t>High Average</t>
  </si>
  <si>
    <t>Other Average</t>
  </si>
  <si>
    <t>State Average</t>
  </si>
  <si>
    <t xml:space="preserve">FACILITY </t>
  </si>
  <si>
    <t>SAFETY</t>
  </si>
  <si>
    <t>District School Tax Revenue (discretionary millage)</t>
  </si>
  <si>
    <t>Local Government Infrastructure Surtax</t>
  </si>
  <si>
    <t>School Captial Outlay Surtax</t>
  </si>
  <si>
    <t>Educational Facilities Impact Fee Revenue</t>
  </si>
  <si>
    <t>1013.356, F.S.</t>
  </si>
  <si>
    <t>212.055(2), F.S</t>
  </si>
  <si>
    <t>212.055(6), F.S</t>
  </si>
  <si>
    <t>TYPE OF ADDITION</t>
  </si>
  <si>
    <t xml:space="preserve">  </t>
  </si>
  <si>
    <t>`</t>
  </si>
  <si>
    <t>Check</t>
  </si>
  <si>
    <t>All Elementary</t>
  </si>
  <si>
    <t>All Middle</t>
  </si>
  <si>
    <t>All High</t>
  </si>
  <si>
    <t>All Other</t>
  </si>
  <si>
    <t>All Additions</t>
  </si>
  <si>
    <t>Summary</t>
  </si>
  <si>
    <t>Difference</t>
  </si>
  <si>
    <t>Duplicate</t>
  </si>
  <si>
    <t>Reconcile:</t>
  </si>
  <si>
    <t>All New Elementary</t>
  </si>
  <si>
    <t>All New Middle</t>
  </si>
  <si>
    <t>All New High</t>
  </si>
  <si>
    <t>All New Other</t>
  </si>
  <si>
    <t>January 2024</t>
  </si>
  <si>
    <t>CALENDAR YEAR 2024</t>
  </si>
  <si>
    <t>Construction Contract Completed Between 1/01/2024 and 12/31/2024</t>
  </si>
  <si>
    <t>Alachua</t>
  </si>
  <si>
    <t>Westwood Middle School</t>
  </si>
  <si>
    <t>Bay</t>
  </si>
  <si>
    <t>Cedar Grove Elementary</t>
  </si>
  <si>
    <t>Hiland Park Elementary</t>
  </si>
  <si>
    <t>Merritt Brown Middle</t>
  </si>
  <si>
    <t>Northside Elementary</t>
  </si>
  <si>
    <t>Tommy Smith Elementary School</t>
  </si>
  <si>
    <t>West Bay Elementary</t>
  </si>
  <si>
    <t>Brevard</t>
  </si>
  <si>
    <t>South Lake Elementary School</t>
  </si>
  <si>
    <t>20, 21</t>
  </si>
  <si>
    <t>Broward</t>
  </si>
  <si>
    <t>Margate Elementary School</t>
  </si>
  <si>
    <t>15, 21</t>
  </si>
  <si>
    <t>Clay</t>
  </si>
  <si>
    <t>Keystone Heights Elementary</t>
  </si>
  <si>
    <t>Columbia</t>
  </si>
  <si>
    <t>Fort White Elementary School</t>
  </si>
  <si>
    <t>Dade</t>
  </si>
  <si>
    <t>Alonzo and Tracey Mourning shs</t>
  </si>
  <si>
    <t>Fredrick Douglass ES</t>
  </si>
  <si>
    <t>Coconut Palm K-8 Academy #01986000</t>
  </si>
  <si>
    <t>Indian River</t>
  </si>
  <si>
    <t>Sebastian River Middle School</t>
  </si>
  <si>
    <t>Okaloosa</t>
  </si>
  <si>
    <t>Baker K-12 School</t>
  </si>
  <si>
    <t>Annette P Edwins Elementary School</t>
  </si>
  <si>
    <t>James E Plew Elementary School</t>
  </si>
  <si>
    <t>CW Ruckel Middle School</t>
  </si>
  <si>
    <t>Wright Elementary School</t>
  </si>
  <si>
    <t>Crestview High School</t>
  </si>
  <si>
    <t>Fort Walton Beach High School</t>
  </si>
  <si>
    <t>Niceville High School</t>
  </si>
  <si>
    <t>Orange</t>
  </si>
  <si>
    <t>Atwater Bay ES</t>
  </si>
  <si>
    <t>Innovation HS</t>
  </si>
  <si>
    <t>Luminary MS</t>
  </si>
  <si>
    <t>Pasco</t>
  </si>
  <si>
    <t>Starkey Ranch K-8</t>
  </si>
  <si>
    <t>17, 20</t>
  </si>
  <si>
    <t>Pinellas</t>
  </si>
  <si>
    <t>Mangrove Bay Middle School</t>
  </si>
  <si>
    <t>Polk</t>
  </si>
  <si>
    <t>Garner Elementary</t>
  </si>
  <si>
    <t>12, 21</t>
  </si>
  <si>
    <t>Medulla Elementary</t>
  </si>
  <si>
    <t>Bella Ccitta Middle</t>
  </si>
  <si>
    <t>McLaughlin Middle</t>
  </si>
  <si>
    <t>South Pointe Elementary</t>
  </si>
  <si>
    <t>Southwest Middle</t>
  </si>
  <si>
    <t>Seminole</t>
  </si>
  <si>
    <t>Lawton Elementary School</t>
  </si>
  <si>
    <t>21 22</t>
  </si>
  <si>
    <t>16, 20, 21</t>
  </si>
  <si>
    <t>16, 21</t>
  </si>
  <si>
    <t>Choctawhatchee High School</t>
  </si>
  <si>
    <t>Calhoun</t>
  </si>
  <si>
    <t>Blountstown Elementary School</t>
  </si>
  <si>
    <t>1, 10, 16</t>
  </si>
  <si>
    <t>Multipurpose Building</t>
  </si>
  <si>
    <t>New Cafetorium</t>
  </si>
  <si>
    <t>Cafeteria</t>
  </si>
  <si>
    <t>Gym</t>
  </si>
  <si>
    <t>Classrooms- Building 7</t>
  </si>
  <si>
    <t xml:space="preserve">Classrooms </t>
  </si>
  <si>
    <t>Classrooms</t>
  </si>
  <si>
    <t>Classroom Wing and Renovation of Office</t>
  </si>
  <si>
    <t>New 3 Story Classroom Addition</t>
  </si>
  <si>
    <t>Classroom Addition 8 Classrooms</t>
  </si>
  <si>
    <t>Covered Playground</t>
  </si>
  <si>
    <t>Martin</t>
  </si>
  <si>
    <t>Palm City Elementary</t>
  </si>
  <si>
    <t>16,17,19,20</t>
  </si>
  <si>
    <t>16,21</t>
  </si>
  <si>
    <t>New Building - Classrooms</t>
  </si>
  <si>
    <t>New 1 Story Building with 12 Classrooms</t>
  </si>
  <si>
    <t>Duval</t>
  </si>
  <si>
    <t>Chaffee Trail Middle School</t>
  </si>
  <si>
    <t>Highlands Estates Academy</t>
  </si>
  <si>
    <t>Jensen Beach Elementary School</t>
  </si>
  <si>
    <t>17, 19, 20</t>
  </si>
  <si>
    <t>St. Johns</t>
  </si>
  <si>
    <t>17, 21</t>
  </si>
  <si>
    <t>St Johns</t>
  </si>
  <si>
    <t>Tocoi Creek High School</t>
  </si>
  <si>
    <t>17,21</t>
  </si>
  <si>
    <t>Neio-City Academy</t>
  </si>
  <si>
    <t>Osceola</t>
  </si>
  <si>
    <t>Neo-City Academy</t>
  </si>
  <si>
    <t>Classrooms, Cafeteria</t>
  </si>
  <si>
    <t>St. Cloud High School</t>
  </si>
  <si>
    <t>Palm Beach</t>
  </si>
  <si>
    <t>Delray Full Service Center</t>
  </si>
  <si>
    <t>Knights Point K-8 School</t>
  </si>
  <si>
    <t>2, 10, 16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</si>
</sst>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1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color indexed="8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12"/>
      <name val="Arial Narrow"/>
      <family val="2"/>
    </font>
    <font>
      <sz val="10"/>
      <name val="Arial"/>
      <family val="2"/>
    </font>
    <font>
      <sz val="8"/>
      <color indexed="36"/>
      <name val="Arial Narrow"/>
      <family val="2"/>
    </font>
    <font>
      <sz val="14"/>
      <color indexed="36"/>
      <name val="Arial Narrow"/>
      <family val="2"/>
    </font>
    <font>
      <i/>
      <sz val="12"/>
      <name val="Arial Narrow"/>
      <family val="2"/>
    </font>
    <font>
      <b/>
      <sz val="8"/>
      <color theme="1"/>
      <name val="Arial Narrow"/>
      <family val="2"/>
    </font>
    <font>
      <b/>
      <sz val="12"/>
      <color indexed="8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</cellStyleXfs>
  <cellXfs count="193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Continuous"/>
    </xf>
    <xf numFmtId="164" fontId="4" fillId="0" borderId="0" xfId="1" applyNumberFormat="1" applyFont="1"/>
    <xf numFmtId="0" fontId="6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9" fillId="2" borderId="0" xfId="0" applyFont="1" applyFill="1"/>
    <xf numFmtId="0" fontId="8" fillId="2" borderId="0" xfId="0" applyFont="1" applyFill="1" applyAlignment="1">
      <alignment horizontal="center"/>
    </xf>
    <xf numFmtId="3" fontId="4" fillId="0" borderId="0" xfId="3" applyNumberFormat="1" applyFont="1" applyAlignment="1">
      <alignment horizontal="left"/>
    </xf>
    <xf numFmtId="3" fontId="4" fillId="0" borderId="0" xfId="3" applyNumberFormat="1" applyFont="1" applyAlignment="1">
      <alignment horizontal="center"/>
    </xf>
    <xf numFmtId="3" fontId="4" fillId="0" borderId="0" xfId="0" applyNumberFormat="1" applyFont="1"/>
    <xf numFmtId="3" fontId="6" fillId="0" borderId="0" xfId="1" applyNumberFormat="1" applyFont="1" applyAlignment="1">
      <alignment horizontal="centerContinuous"/>
    </xf>
    <xf numFmtId="3" fontId="6" fillId="0" borderId="0" xfId="3" applyNumberFormat="1" applyFont="1" applyAlignment="1">
      <alignment horizontal="centerContinuous"/>
    </xf>
    <xf numFmtId="3" fontId="10" fillId="0" borderId="0" xfId="3" applyNumberFormat="1" applyFont="1" applyAlignment="1">
      <alignment horizontal="centerContinuous"/>
    </xf>
    <xf numFmtId="3" fontId="6" fillId="2" borderId="0" xfId="1" applyNumberFormat="1" applyFont="1" applyFill="1" applyAlignment="1">
      <alignment horizontal="centerContinuous"/>
    </xf>
    <xf numFmtId="3" fontId="3" fillId="0" borderId="0" xfId="1" applyNumberFormat="1" applyFont="1" applyFill="1"/>
    <xf numFmtId="3" fontId="3" fillId="0" borderId="0" xfId="1" applyNumberFormat="1" applyFont="1" applyFill="1" applyAlignment="1" applyProtection="1">
      <alignment horizontal="center"/>
    </xf>
    <xf numFmtId="3" fontId="3" fillId="0" borderId="0" xfId="3" applyNumberFormat="1" applyFont="1" applyFill="1" applyAlignment="1" applyProtection="1">
      <alignment horizontal="center"/>
    </xf>
    <xf numFmtId="3" fontId="3" fillId="0" borderId="0" xfId="1" applyNumberFormat="1" applyFont="1" applyFill="1" applyAlignment="1">
      <alignment horizontal="center"/>
    </xf>
    <xf numFmtId="3" fontId="3" fillId="0" borderId="0" xfId="3" applyNumberFormat="1" applyFont="1" applyFill="1" applyAlignment="1">
      <alignment horizontal="center"/>
    </xf>
    <xf numFmtId="3" fontId="4" fillId="0" borderId="0" xfId="3" applyNumberFormat="1" applyFont="1"/>
    <xf numFmtId="3" fontId="4" fillId="0" borderId="0" xfId="1" applyNumberFormat="1" applyFont="1"/>
    <xf numFmtId="3" fontId="3" fillId="0" borderId="0" xfId="0" applyNumberFormat="1" applyFont="1" applyAlignment="1">
      <alignment horizontal="center"/>
    </xf>
    <xf numFmtId="37" fontId="6" fillId="0" borderId="0" xfId="1" applyNumberFormat="1" applyFont="1" applyAlignment="1">
      <alignment horizontal="centerContinuous"/>
    </xf>
    <xf numFmtId="37" fontId="10" fillId="0" borderId="0" xfId="1" applyNumberFormat="1" applyFont="1" applyAlignment="1">
      <alignment horizontal="centerContinuous"/>
    </xf>
    <xf numFmtId="37" fontId="3" fillId="0" borderId="0" xfId="1" applyNumberFormat="1" applyFont="1" applyFill="1"/>
    <xf numFmtId="37" fontId="3" fillId="0" borderId="0" xfId="1" applyNumberFormat="1" applyFont="1" applyFill="1" applyAlignment="1" applyProtection="1">
      <alignment horizontal="center"/>
    </xf>
    <xf numFmtId="37" fontId="3" fillId="0" borderId="0" xfId="1" applyNumberFormat="1" applyFont="1" applyFill="1" applyAlignment="1">
      <alignment horizontal="center"/>
    </xf>
    <xf numFmtId="37" fontId="4" fillId="0" borderId="0" xfId="1" applyNumberFormat="1" applyFont="1" applyAlignment="1">
      <alignment horizontal="left"/>
    </xf>
    <xf numFmtId="37" fontId="4" fillId="0" borderId="0" xfId="1" applyNumberFormat="1" applyFont="1" applyAlignment="1">
      <alignment horizontal="center"/>
    </xf>
    <xf numFmtId="37" fontId="4" fillId="0" borderId="0" xfId="1" applyNumberFormat="1" applyFont="1"/>
    <xf numFmtId="37" fontId="3" fillId="3" borderId="0" xfId="1" applyNumberFormat="1" applyFont="1" applyFill="1" applyAlignment="1">
      <alignment horizontal="center"/>
    </xf>
    <xf numFmtId="37" fontId="3" fillId="4" borderId="0" xfId="1" applyNumberFormat="1" applyFont="1" applyFill="1" applyAlignment="1">
      <alignment horizontal="center"/>
    </xf>
    <xf numFmtId="37" fontId="3" fillId="5" borderId="0" xfId="1" applyNumberFormat="1" applyFont="1" applyFill="1" applyAlignment="1">
      <alignment horizontal="center"/>
    </xf>
    <xf numFmtId="37" fontId="3" fillId="0" borderId="0" xfId="1" applyNumberFormat="1" applyFont="1" applyFill="1" applyBorder="1" applyAlignment="1">
      <alignment horizontal="center"/>
    </xf>
    <xf numFmtId="37" fontId="3" fillId="0" borderId="0" xfId="1" applyNumberFormat="1" applyFont="1" applyFill="1" applyBorder="1" applyAlignment="1" applyProtection="1">
      <alignment horizontal="center"/>
    </xf>
    <xf numFmtId="37" fontId="3" fillId="3" borderId="0" xfId="1" applyNumberFormat="1" applyFont="1" applyFill="1" applyBorder="1" applyAlignment="1">
      <alignment horizontal="center"/>
    </xf>
    <xf numFmtId="37" fontId="3" fillId="5" borderId="0" xfId="1" applyNumberFormat="1" applyFont="1" applyFill="1" applyBorder="1" applyAlignment="1">
      <alignment horizontal="center"/>
    </xf>
    <xf numFmtId="37" fontId="5" fillId="0" borderId="0" xfId="1" applyNumberFormat="1" applyFont="1" applyAlignment="1">
      <alignment horizontal="center"/>
    </xf>
    <xf numFmtId="37" fontId="3" fillId="3" borderId="0" xfId="1" applyNumberFormat="1" applyFont="1" applyFill="1" applyBorder="1" applyAlignment="1" applyProtection="1">
      <alignment horizontal="center"/>
    </xf>
    <xf numFmtId="37" fontId="3" fillId="4" borderId="0" xfId="1" applyNumberFormat="1" applyFont="1" applyFill="1" applyBorder="1" applyAlignment="1">
      <alignment horizontal="center"/>
    </xf>
    <xf numFmtId="37" fontId="6" fillId="0" borderId="0" xfId="1" applyNumberFormat="1" applyFont="1" applyAlignment="1">
      <alignment horizontal="right"/>
    </xf>
    <xf numFmtId="37" fontId="9" fillId="2" borderId="0" xfId="1" applyNumberFormat="1" applyFont="1" applyFill="1"/>
    <xf numFmtId="37" fontId="8" fillId="2" borderId="0" xfId="1" applyNumberFormat="1" applyFont="1" applyFill="1" applyAlignment="1">
      <alignment horizontal="center"/>
    </xf>
    <xf numFmtId="37" fontId="4" fillId="0" borderId="0" xfId="1" applyNumberFormat="1" applyFont="1" applyAlignment="1">
      <alignment horizontal="right"/>
    </xf>
    <xf numFmtId="37" fontId="5" fillId="0" borderId="0" xfId="1" applyNumberFormat="1" applyFont="1"/>
    <xf numFmtId="37" fontId="4" fillId="0" borderId="0" xfId="1" applyNumberFormat="1" applyFont="1" applyAlignment="1">
      <alignment horizontal="centerContinuous"/>
    </xf>
    <xf numFmtId="37" fontId="4" fillId="2" borderId="0" xfId="1" applyNumberFormat="1" applyFont="1" applyFill="1" applyAlignment="1">
      <alignment horizontal="centerContinuous"/>
    </xf>
    <xf numFmtId="37" fontId="6" fillId="0" borderId="0" xfId="1" applyNumberFormat="1" applyFont="1"/>
    <xf numFmtId="49" fontId="4" fillId="0" borderId="0" xfId="1" quotePrefix="1" applyNumberFormat="1" applyFont="1" applyAlignment="1">
      <alignment horizontal="center"/>
    </xf>
    <xf numFmtId="0" fontId="5" fillId="0" borderId="0" xfId="0" applyFont="1" applyAlignment="1">
      <alignment horizontal="center" wrapText="1"/>
    </xf>
    <xf numFmtId="3" fontId="4" fillId="0" borderId="0" xfId="0" applyNumberFormat="1" applyFont="1" applyAlignment="1">
      <alignment horizontal="center"/>
    </xf>
    <xf numFmtId="2" fontId="4" fillId="0" borderId="0" xfId="3" quotePrefix="1" applyNumberFormat="1" applyFont="1"/>
    <xf numFmtId="2" fontId="4" fillId="0" borderId="0" xfId="1" quotePrefix="1" applyNumberFormat="1" applyFont="1"/>
    <xf numFmtId="3" fontId="5" fillId="0" borderId="0" xfId="0" applyNumberFormat="1" applyFont="1" applyAlignment="1">
      <alignment horizontal="center"/>
    </xf>
    <xf numFmtId="0" fontId="5" fillId="0" borderId="0" xfId="0" applyFont="1" applyAlignment="1">
      <alignment horizontal="right"/>
    </xf>
    <xf numFmtId="37" fontId="4" fillId="0" borderId="0" xfId="1" applyNumberFormat="1" applyFont="1" applyFill="1"/>
    <xf numFmtId="37" fontId="6" fillId="0" borderId="0" xfId="1" applyNumberFormat="1" applyFont="1" applyFill="1" applyAlignment="1">
      <alignment horizontal="centerContinuous"/>
    </xf>
    <xf numFmtId="37" fontId="5" fillId="0" borderId="0" xfId="1" applyNumberFormat="1" applyFont="1" applyFill="1" applyAlignment="1">
      <alignment horizontal="center"/>
    </xf>
    <xf numFmtId="37" fontId="5" fillId="0" borderId="0" xfId="1" applyNumberFormat="1" applyFont="1" applyFill="1"/>
    <xf numFmtId="37" fontId="4" fillId="0" borderId="0" xfId="0" applyNumberFormat="1" applyFont="1"/>
    <xf numFmtId="0" fontId="11" fillId="0" borderId="0" xfId="0" applyFont="1"/>
    <xf numFmtId="37" fontId="11" fillId="0" borderId="0" xfId="1" applyNumberFormat="1" applyFont="1" applyFill="1"/>
    <xf numFmtId="164" fontId="5" fillId="0" borderId="0" xfId="1" applyNumberFormat="1" applyFont="1"/>
    <xf numFmtId="0" fontId="5" fillId="0" borderId="0" xfId="0" applyFont="1" applyAlignment="1">
      <alignment horizontal="center"/>
    </xf>
    <xf numFmtId="3" fontId="11" fillId="0" borderId="0" xfId="0" applyNumberFormat="1" applyFont="1" applyAlignment="1">
      <alignment horizontal="center"/>
    </xf>
    <xf numFmtId="44" fontId="4" fillId="0" borderId="0" xfId="3" applyFont="1"/>
    <xf numFmtId="44" fontId="5" fillId="0" borderId="0" xfId="3" applyFont="1"/>
    <xf numFmtId="44" fontId="5" fillId="0" borderId="0" xfId="3" applyFont="1" applyBorder="1"/>
    <xf numFmtId="44" fontId="5" fillId="0" borderId="0" xfId="3" applyFont="1" applyBorder="1" applyAlignment="1">
      <alignment horizontal="center" wrapText="1"/>
    </xf>
    <xf numFmtId="43" fontId="10" fillId="0" borderId="0" xfId="1" applyFont="1" applyAlignment="1">
      <alignment horizontal="centerContinuous"/>
    </xf>
    <xf numFmtId="43" fontId="6" fillId="0" borderId="0" xfId="1" applyFont="1" applyAlignment="1">
      <alignment horizontal="centerContinuous"/>
    </xf>
    <xf numFmtId="43" fontId="4" fillId="0" borderId="0" xfId="1" applyFont="1"/>
    <xf numFmtId="43" fontId="4" fillId="0" borderId="0" xfId="1" applyFont="1" applyAlignment="1">
      <alignment horizontal="center"/>
    </xf>
    <xf numFmtId="43" fontId="3" fillId="0" borderId="0" xfId="1" applyFont="1" applyFill="1" applyAlignment="1">
      <alignment horizontal="center"/>
    </xf>
    <xf numFmtId="43" fontId="4" fillId="0" borderId="0" xfId="1" applyFont="1" applyFill="1" applyAlignment="1">
      <alignment horizontal="center"/>
    </xf>
    <xf numFmtId="43" fontId="5" fillId="0" borderId="0" xfId="1" applyFont="1"/>
    <xf numFmtId="43" fontId="3" fillId="0" borderId="0" xfId="1" applyFont="1" applyFill="1" applyBorder="1" applyAlignment="1" applyProtection="1">
      <alignment horizontal="center"/>
    </xf>
    <xf numFmtId="43" fontId="3" fillId="0" borderId="0" xfId="1" applyFont="1" applyFill="1" applyBorder="1" applyAlignment="1">
      <alignment horizontal="center"/>
    </xf>
    <xf numFmtId="43" fontId="4" fillId="0" borderId="0" xfId="1" applyFont="1" applyFill="1"/>
    <xf numFmtId="43" fontId="5" fillId="0" borderId="0" xfId="1" applyFont="1" applyFill="1"/>
    <xf numFmtId="164" fontId="4" fillId="0" borderId="0" xfId="1" applyNumberFormat="1" applyFont="1" applyFill="1" applyAlignment="1">
      <alignment horizontal="center"/>
    </xf>
    <xf numFmtId="0" fontId="9" fillId="6" borderId="0" xfId="0" applyFont="1" applyFill="1"/>
    <xf numFmtId="0" fontId="8" fillId="6" borderId="0" xfId="0" applyFont="1" applyFill="1" applyAlignment="1">
      <alignment horizontal="center"/>
    </xf>
    <xf numFmtId="37" fontId="6" fillId="6" borderId="0" xfId="1" applyNumberFormat="1" applyFont="1" applyFill="1" applyAlignment="1">
      <alignment horizontal="centerContinuous"/>
    </xf>
    <xf numFmtId="164" fontId="6" fillId="0" borderId="0" xfId="1" applyNumberFormat="1" applyFont="1" applyAlignment="1">
      <alignment horizontal="centerContinuous"/>
    </xf>
    <xf numFmtId="164" fontId="4" fillId="0" borderId="0" xfId="1" applyNumberFormat="1" applyFont="1" applyAlignment="1">
      <alignment horizontal="left"/>
    </xf>
    <xf numFmtId="164" fontId="4" fillId="0" borderId="0" xfId="1" applyNumberFormat="1" applyFont="1" applyAlignment="1">
      <alignment horizontal="center"/>
    </xf>
    <xf numFmtId="164" fontId="3" fillId="0" borderId="0" xfId="1" applyNumberFormat="1" applyFont="1" applyFill="1" applyBorder="1" applyAlignment="1" applyProtection="1">
      <alignment horizontal="center"/>
    </xf>
    <xf numFmtId="164" fontId="3" fillId="0" borderId="0" xfId="1" applyNumberFormat="1" applyFont="1" applyFill="1" applyBorder="1" applyAlignment="1">
      <alignment horizontal="center"/>
    </xf>
    <xf numFmtId="164" fontId="4" fillId="0" borderId="0" xfId="1" applyNumberFormat="1" applyFont="1" applyFill="1"/>
    <xf numFmtId="164" fontId="3" fillId="0" borderId="0" xfId="1" applyNumberFormat="1" applyFont="1" applyFill="1" applyAlignment="1">
      <alignment horizontal="center"/>
    </xf>
    <xf numFmtId="43" fontId="6" fillId="0" borderId="0" xfId="1" applyFont="1" applyFill="1" applyAlignment="1">
      <alignment horizontal="centerContinuous"/>
    </xf>
    <xf numFmtId="43" fontId="9" fillId="2" borderId="0" xfId="1" applyFont="1" applyFill="1"/>
    <xf numFmtId="43" fontId="8" fillId="2" borderId="0" xfId="1" applyFont="1" applyFill="1" applyAlignment="1">
      <alignment horizontal="center"/>
    </xf>
    <xf numFmtId="43" fontId="6" fillId="2" borderId="0" xfId="1" applyFont="1" applyFill="1" applyAlignment="1">
      <alignment horizontal="centerContinuous"/>
    </xf>
    <xf numFmtId="43" fontId="3" fillId="0" borderId="0" xfId="1" applyFont="1" applyFill="1"/>
    <xf numFmtId="43" fontId="3" fillId="0" borderId="0" xfId="1" applyFont="1" applyFill="1" applyAlignment="1" applyProtection="1">
      <alignment horizontal="center"/>
    </xf>
    <xf numFmtId="43" fontId="4" fillId="0" borderId="0" xfId="1" quotePrefix="1" applyFont="1"/>
    <xf numFmtId="43" fontId="4" fillId="0" borderId="0" xfId="1" applyFont="1" applyAlignment="1">
      <alignment horizontal="left"/>
    </xf>
    <xf numFmtId="43" fontId="5" fillId="0" borderId="0" xfId="1" applyFont="1" applyAlignment="1">
      <alignment horizontal="center"/>
    </xf>
    <xf numFmtId="43" fontId="3" fillId="3" borderId="0" xfId="1" applyFont="1" applyFill="1" applyAlignment="1">
      <alignment horizontal="center"/>
    </xf>
    <xf numFmtId="43" fontId="3" fillId="4" borderId="0" xfId="1" applyFont="1" applyFill="1" applyAlignment="1">
      <alignment horizontal="center"/>
    </xf>
    <xf numFmtId="43" fontId="3" fillId="5" borderId="0" xfId="1" applyFont="1" applyFill="1" applyAlignment="1">
      <alignment horizontal="center"/>
    </xf>
    <xf numFmtId="43" fontId="3" fillId="3" borderId="0" xfId="1" applyFont="1" applyFill="1" applyBorder="1" applyAlignment="1">
      <alignment horizontal="center"/>
    </xf>
    <xf numFmtId="43" fontId="3" fillId="5" borderId="0" xfId="1" applyFont="1" applyFill="1" applyBorder="1" applyAlignment="1">
      <alignment horizontal="center"/>
    </xf>
    <xf numFmtId="43" fontId="5" fillId="0" borderId="0" xfId="1" applyFont="1" applyFill="1" applyAlignment="1">
      <alignment horizontal="center"/>
    </xf>
    <xf numFmtId="43" fontId="3" fillId="3" borderId="0" xfId="1" applyFont="1" applyFill="1" applyBorder="1" applyAlignment="1" applyProtection="1">
      <alignment horizontal="center"/>
    </xf>
    <xf numFmtId="43" fontId="3" fillId="4" borderId="0" xfId="1" applyFont="1" applyFill="1" applyBorder="1" applyAlignment="1">
      <alignment horizontal="center"/>
    </xf>
    <xf numFmtId="1" fontId="4" fillId="0" borderId="0" xfId="1" applyNumberFormat="1" applyFont="1"/>
    <xf numFmtId="1" fontId="5" fillId="0" borderId="0" xfId="1" applyNumberFormat="1" applyFont="1" applyAlignment="1">
      <alignment horizontal="center"/>
    </xf>
    <xf numFmtId="37" fontId="5" fillId="0" borderId="0" xfId="2" applyNumberFormat="1" applyFont="1"/>
    <xf numFmtId="37" fontId="4" fillId="0" borderId="0" xfId="2" applyNumberFormat="1" applyFont="1"/>
    <xf numFmtId="0" fontId="3" fillId="0" borderId="0" xfId="0" applyFont="1"/>
    <xf numFmtId="37" fontId="4" fillId="0" borderId="0" xfId="2" applyNumberFormat="1" applyFont="1" applyFill="1"/>
    <xf numFmtId="164" fontId="4" fillId="0" borderId="0" xfId="2" applyNumberFormat="1" applyFont="1" applyFill="1"/>
    <xf numFmtId="43" fontId="5" fillId="0" borderId="0" xfId="1" applyFont="1" applyFill="1" applyBorder="1" applyAlignment="1">
      <alignment horizontal="center"/>
    </xf>
    <xf numFmtId="37" fontId="4" fillId="0" borderId="0" xfId="1" applyNumberFormat="1" applyFont="1" applyFill="1" applyAlignment="1">
      <alignment horizontal="centerContinuous"/>
    </xf>
    <xf numFmtId="164" fontId="4" fillId="0" borderId="0" xfId="1" applyNumberFormat="1" applyFont="1" applyAlignment="1">
      <alignment horizontal="centerContinuous"/>
    </xf>
    <xf numFmtId="37" fontId="4" fillId="6" borderId="0" xfId="1" applyNumberFormat="1" applyFont="1" applyFill="1" applyAlignment="1">
      <alignment horizontal="centerContinuous"/>
    </xf>
    <xf numFmtId="43" fontId="4" fillId="0" borderId="0" xfId="1" applyFont="1" applyAlignment="1">
      <alignment horizontal="centerContinuous"/>
    </xf>
    <xf numFmtId="0" fontId="3" fillId="0" borderId="0" xfId="0" applyFont="1" applyAlignment="1">
      <alignment horizontal="right"/>
    </xf>
    <xf numFmtId="3" fontId="5" fillId="0" borderId="0" xfId="0" applyNumberFormat="1" applyFont="1"/>
    <xf numFmtId="3" fontId="4" fillId="0" borderId="0" xfId="0" applyNumberFormat="1" applyFont="1" applyAlignment="1">
      <alignment horizontal="right"/>
    </xf>
    <xf numFmtId="0" fontId="8" fillId="6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3" fontId="4" fillId="0" borderId="0" xfId="0" applyNumberFormat="1" applyFont="1" applyAlignment="1">
      <alignment horizontal="left"/>
    </xf>
    <xf numFmtId="43" fontId="4" fillId="0" borderId="0" xfId="2" applyFont="1" applyFill="1"/>
    <xf numFmtId="0" fontId="13" fillId="0" borderId="0" xfId="0" applyFont="1"/>
    <xf numFmtId="0" fontId="14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5" fillId="0" borderId="0" xfId="0" applyFont="1"/>
    <xf numFmtId="0" fontId="15" fillId="0" borderId="0" xfId="0" applyFont="1" applyAlignment="1">
      <alignment horizontal="center"/>
    </xf>
    <xf numFmtId="0" fontId="15" fillId="0" borderId="1" xfId="0" applyFont="1" applyBorder="1"/>
    <xf numFmtId="0" fontId="15" fillId="0" borderId="1" xfId="0" applyFont="1" applyBorder="1" applyAlignment="1">
      <alignment horizontal="center"/>
    </xf>
    <xf numFmtId="37" fontId="13" fillId="0" borderId="0" xfId="1" applyNumberFormat="1" applyFont="1"/>
    <xf numFmtId="37" fontId="4" fillId="0" borderId="0" xfId="1" applyNumberFormat="1" applyFont="1" applyFill="1" applyAlignment="1">
      <alignment horizontal="right"/>
    </xf>
    <xf numFmtId="37" fontId="5" fillId="0" borderId="0" xfId="2" applyNumberFormat="1" applyFont="1" applyFill="1"/>
    <xf numFmtId="0" fontId="5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horizontal="center"/>
    </xf>
    <xf numFmtId="43" fontId="5" fillId="0" borderId="0" xfId="1" applyFont="1" applyBorder="1"/>
    <xf numFmtId="43" fontId="5" fillId="0" borderId="0" xfId="1" applyFont="1" applyBorder="1" applyAlignment="1">
      <alignment horizontal="center" wrapText="1"/>
    </xf>
    <xf numFmtId="1" fontId="4" fillId="0" borderId="0" xfId="0" applyNumberFormat="1" applyFont="1" applyAlignment="1">
      <alignment horizontal="left"/>
    </xf>
    <xf numFmtId="37" fontId="4" fillId="0" borderId="0" xfId="0" applyNumberFormat="1" applyFont="1" applyAlignment="1">
      <alignment horizontal="left"/>
    </xf>
    <xf numFmtId="1" fontId="4" fillId="0" borderId="1" xfId="0" applyNumberFormat="1" applyFont="1" applyBorder="1" applyAlignment="1">
      <alignment horizontal="left"/>
    </xf>
    <xf numFmtId="3" fontId="4" fillId="0" borderId="1" xfId="0" applyNumberFormat="1" applyFont="1" applyBorder="1" applyAlignment="1">
      <alignment horizontal="left"/>
    </xf>
    <xf numFmtId="3" fontId="5" fillId="0" borderId="0" xfId="0" applyNumberFormat="1" applyFont="1" applyAlignment="1">
      <alignment horizontal="left"/>
    </xf>
    <xf numFmtId="37" fontId="4" fillId="0" borderId="1" xfId="0" applyNumberFormat="1" applyFont="1" applyBorder="1" applyAlignment="1">
      <alignment horizontal="left"/>
    </xf>
    <xf numFmtId="165" fontId="6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165" fontId="5" fillId="0" borderId="0" xfId="0" applyNumberFormat="1" applyFont="1" applyAlignment="1">
      <alignment horizontal="right"/>
    </xf>
    <xf numFmtId="165" fontId="3" fillId="0" borderId="0" xfId="0" applyNumberFormat="1" applyFont="1" applyAlignment="1">
      <alignment horizontal="center"/>
    </xf>
    <xf numFmtId="165" fontId="4" fillId="0" borderId="0" xfId="1" applyNumberFormat="1" applyFont="1" applyFill="1" applyAlignment="1">
      <alignment horizontal="right"/>
    </xf>
    <xf numFmtId="165" fontId="4" fillId="0" borderId="0" xfId="1" applyNumberFormat="1" applyFont="1" applyFill="1" applyAlignment="1">
      <alignment horizontal="right" wrapText="1"/>
    </xf>
    <xf numFmtId="165" fontId="5" fillId="0" borderId="0" xfId="1" applyNumberFormat="1" applyFont="1" applyFill="1"/>
    <xf numFmtId="165" fontId="11" fillId="0" borderId="0" xfId="1" applyNumberFormat="1" applyFont="1" applyFill="1"/>
    <xf numFmtId="165" fontId="4" fillId="0" borderId="0" xfId="0" applyNumberFormat="1" applyFont="1"/>
    <xf numFmtId="165" fontId="5" fillId="0" borderId="0" xfId="0" applyNumberFormat="1" applyFont="1"/>
    <xf numFmtId="165" fontId="6" fillId="0" borderId="0" xfId="1" applyNumberFormat="1" applyFont="1" applyAlignment="1">
      <alignment horizontal="right"/>
    </xf>
    <xf numFmtId="165" fontId="4" fillId="0" borderId="0" xfId="1" applyNumberFormat="1" applyFont="1" applyAlignment="1">
      <alignment horizontal="right"/>
    </xf>
    <xf numFmtId="165" fontId="5" fillId="0" borderId="0" xfId="1" applyNumberFormat="1" applyFont="1" applyAlignment="1">
      <alignment horizontal="right"/>
    </xf>
    <xf numFmtId="165" fontId="5" fillId="0" borderId="0" xfId="1" applyNumberFormat="1" applyFont="1" applyBorder="1" applyAlignment="1">
      <alignment horizontal="right"/>
    </xf>
    <xf numFmtId="165" fontId="3" fillId="0" borderId="0" xfId="1" applyNumberFormat="1" applyFont="1" applyFill="1" applyBorder="1" applyAlignment="1">
      <alignment horizontal="center"/>
    </xf>
    <xf numFmtId="37" fontId="4" fillId="0" borderId="0" xfId="0" applyNumberFormat="1" applyFont="1" applyAlignment="1">
      <alignment horizontal="right"/>
    </xf>
    <xf numFmtId="37" fontId="5" fillId="0" borderId="0" xfId="0" applyNumberFormat="1" applyFont="1" applyAlignment="1">
      <alignment horizontal="right"/>
    </xf>
    <xf numFmtId="37" fontId="3" fillId="0" borderId="0" xfId="0" applyNumberFormat="1" applyFont="1" applyAlignment="1">
      <alignment horizontal="right"/>
    </xf>
    <xf numFmtId="37" fontId="6" fillId="0" borderId="0" xfId="3" applyNumberFormat="1" applyFont="1" applyAlignment="1">
      <alignment horizontal="centerContinuous"/>
    </xf>
    <xf numFmtId="37" fontId="4" fillId="0" borderId="0" xfId="3" applyNumberFormat="1" applyFont="1"/>
    <xf numFmtId="37" fontId="3" fillId="0" borderId="0" xfId="3" applyNumberFormat="1" applyFont="1" applyFill="1" applyAlignment="1">
      <alignment horizontal="center"/>
    </xf>
    <xf numFmtId="37" fontId="3" fillId="0" borderId="0" xfId="0" applyNumberFormat="1" applyFont="1" applyAlignment="1">
      <alignment horizontal="center"/>
    </xf>
    <xf numFmtId="37" fontId="5" fillId="0" borderId="0" xfId="0" applyNumberFormat="1" applyFont="1"/>
    <xf numFmtId="3" fontId="4" fillId="6" borderId="0" xfId="0" applyNumberFormat="1" applyFont="1" applyFill="1" applyAlignment="1">
      <alignment horizontal="center"/>
    </xf>
    <xf numFmtId="0" fontId="4" fillId="6" borderId="0" xfId="0" applyFont="1" applyFill="1"/>
    <xf numFmtId="37" fontId="4" fillId="6" borderId="0" xfId="1" applyNumberFormat="1" applyFont="1" applyFill="1"/>
    <xf numFmtId="165" fontId="4" fillId="6" borderId="0" xfId="0" applyNumberFormat="1" applyFont="1" applyFill="1" applyAlignment="1">
      <alignment horizontal="right"/>
    </xf>
    <xf numFmtId="43" fontId="4" fillId="6" borderId="0" xfId="1" applyFont="1" applyFill="1"/>
    <xf numFmtId="0" fontId="4" fillId="6" borderId="0" xfId="0" applyFont="1" applyFill="1" applyAlignment="1">
      <alignment wrapText="1"/>
    </xf>
    <xf numFmtId="165" fontId="4" fillId="6" borderId="0" xfId="1" applyNumberFormat="1" applyFont="1" applyFill="1" applyAlignment="1">
      <alignment horizontal="right"/>
    </xf>
    <xf numFmtId="3" fontId="4" fillId="7" borderId="0" xfId="0" applyNumberFormat="1" applyFont="1" applyFill="1" applyAlignment="1">
      <alignment horizontal="center"/>
    </xf>
    <xf numFmtId="0" fontId="4" fillId="7" borderId="0" xfId="0" applyFont="1" applyFill="1"/>
    <xf numFmtId="37" fontId="4" fillId="7" borderId="0" xfId="1" applyNumberFormat="1" applyFont="1" applyFill="1"/>
    <xf numFmtId="165" fontId="4" fillId="7" borderId="0" xfId="1" applyNumberFormat="1" applyFont="1" applyFill="1" applyAlignment="1">
      <alignment horizontal="right"/>
    </xf>
    <xf numFmtId="43" fontId="4" fillId="7" borderId="0" xfId="1" applyFont="1" applyFill="1"/>
    <xf numFmtId="0" fontId="4" fillId="7" borderId="0" xfId="0" applyFont="1" applyFill="1" applyAlignment="1">
      <alignment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37" fontId="6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</cellXfs>
  <cellStyles count="6">
    <cellStyle name="Comma" xfId="1" builtinId="3"/>
    <cellStyle name="Comma 2" xfId="2" xr:uid="{00000000-0005-0000-0000-000001000000}"/>
    <cellStyle name="Currency" xfId="3" builtinId="4"/>
    <cellStyle name="Currency 2" xfId="4" xr:uid="{00000000-0005-0000-0000-000003000000}"/>
    <cellStyle name="Normal" xfId="0" builtinId="0"/>
    <cellStyle name="Normal 2" xfId="5" xr:uid="{00000000-0005-0000-0000-000005000000}"/>
  </cellStyles>
  <dxfs count="18">
    <dxf>
      <fill>
        <patternFill>
          <bgColor indexed="14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G85"/>
  <sheetViews>
    <sheetView tabSelected="1" zoomScale="120" zoomScaleNormal="120" zoomScaleSheetLayoutView="100" workbookViewId="0">
      <pane xSplit="3" ySplit="14" topLeftCell="D15" activePane="bottomRight" state="frozen"/>
      <selection activeCell="U23" sqref="U23"/>
      <selection pane="topRight" activeCell="U23" sqref="U23"/>
      <selection pane="bottomLeft" activeCell="U23" sqref="U23"/>
      <selection pane="bottomRight" activeCell="C6" sqref="C6"/>
    </sheetView>
  </sheetViews>
  <sheetFormatPr defaultColWidth="9.140625" defaultRowHeight="12.75" x14ac:dyDescent="0.25"/>
  <cols>
    <col min="1" max="1" width="4.28515625" style="53" customWidth="1"/>
    <col min="2" max="2" width="15" style="2" customWidth="1"/>
    <col min="3" max="3" width="25.140625" style="2" customWidth="1"/>
    <col min="4" max="4" width="8.28515625" style="58" customWidth="1"/>
    <col min="5" max="5" width="7.5703125" style="58" customWidth="1"/>
    <col min="6" max="6" width="7" style="58" customWidth="1"/>
    <col min="7" max="7" width="6.5703125" style="58" customWidth="1"/>
    <col min="8" max="8" width="6.28515625" style="58" customWidth="1"/>
    <col min="9" max="9" width="8.42578125" style="58" customWidth="1"/>
    <col min="10" max="10" width="8.28515625" style="58" customWidth="1"/>
    <col min="11" max="11" width="8.140625" style="32" customWidth="1"/>
    <col min="12" max="12" width="8.7109375" style="32" customWidth="1"/>
    <col min="13" max="13" width="8.85546875" style="32" customWidth="1"/>
    <col min="14" max="14" width="10" style="32" customWidth="1"/>
    <col min="15" max="15" width="8" style="32" customWidth="1"/>
    <col min="16" max="16" width="8.140625" style="5" customWidth="1"/>
    <col min="17" max="17" width="8" style="5" customWidth="1"/>
    <col min="18" max="18" width="7.28515625" style="74" customWidth="1"/>
    <col min="19" max="19" width="8.7109375" style="5" customWidth="1"/>
    <col min="20" max="20" width="8" style="5" customWidth="1"/>
    <col min="21" max="21" width="8.140625" style="5" customWidth="1"/>
    <col min="22" max="22" width="7.140625" style="5" customWidth="1"/>
    <col min="23" max="23" width="7.28515625" style="5" customWidth="1"/>
    <col min="24" max="24" width="8.5703125" style="5" customWidth="1"/>
    <col min="25" max="25" width="9.7109375" style="32" customWidth="1"/>
    <col min="26" max="26" width="9.42578125" style="58" customWidth="1"/>
    <col min="27" max="27" width="8.42578125" style="58" customWidth="1"/>
    <col min="28" max="28" width="6" style="58" customWidth="1"/>
    <col min="29" max="29" width="12.42578125" style="153" customWidth="1"/>
    <col min="30" max="30" width="3" style="2" customWidth="1"/>
    <col min="31" max="31" width="10.7109375" style="2" bestFit="1" customWidth="1"/>
    <col min="32" max="16384" width="9.140625" style="2"/>
  </cols>
  <sheetData>
    <row r="1" spans="1:33" ht="15.75" customHeight="1" x14ac:dyDescent="0.25">
      <c r="B1" s="189" t="s">
        <v>45</v>
      </c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</row>
    <row r="2" spans="1:33" ht="15.6" customHeight="1" x14ac:dyDescent="0.25">
      <c r="B2" s="189" t="s">
        <v>46</v>
      </c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</row>
    <row r="3" spans="1:33" ht="18" customHeight="1" x14ac:dyDescent="0.25">
      <c r="B3" s="84" t="s">
        <v>99</v>
      </c>
      <c r="C3" s="85"/>
      <c r="D3" s="86"/>
      <c r="E3" s="59"/>
      <c r="F3" s="59"/>
      <c r="G3" s="59"/>
      <c r="H3" s="59"/>
      <c r="I3" s="59"/>
      <c r="J3" s="59"/>
      <c r="K3" s="25"/>
      <c r="L3" s="25"/>
      <c r="M3" s="25"/>
      <c r="N3" s="25"/>
      <c r="O3" s="25"/>
      <c r="P3" s="87"/>
      <c r="Q3" s="87"/>
      <c r="R3" s="73"/>
      <c r="S3" s="87"/>
      <c r="T3" s="87"/>
      <c r="U3" s="87"/>
      <c r="V3" s="87"/>
      <c r="W3" s="87"/>
      <c r="X3" s="87"/>
      <c r="Z3" s="59"/>
      <c r="AA3" s="59"/>
      <c r="AB3" s="59"/>
      <c r="AC3" s="152"/>
    </row>
    <row r="4" spans="1:33" ht="15" customHeight="1" x14ac:dyDescent="0.25"/>
    <row r="5" spans="1:33" ht="11.25" customHeight="1" x14ac:dyDescent="0.25">
      <c r="B5" s="3" t="s">
        <v>106</v>
      </c>
      <c r="C5" s="1"/>
      <c r="D5" s="27" t="s">
        <v>140</v>
      </c>
      <c r="E5" s="28"/>
      <c r="F5" s="28"/>
      <c r="G5" s="28"/>
      <c r="H5" s="28"/>
      <c r="I5" s="28"/>
      <c r="J5" s="29"/>
      <c r="K5" s="29"/>
      <c r="L5" s="29"/>
      <c r="M5" s="29"/>
      <c r="N5" s="29"/>
      <c r="O5" s="51" t="s">
        <v>139</v>
      </c>
      <c r="P5" s="88" t="s">
        <v>98</v>
      </c>
      <c r="Q5" s="89"/>
      <c r="R5" s="75"/>
      <c r="S5" s="89"/>
      <c r="T5" s="93"/>
      <c r="U5" s="93"/>
      <c r="V5" s="93"/>
      <c r="X5" s="93"/>
      <c r="Y5" s="29"/>
    </row>
    <row r="6" spans="1:33" ht="11.25" customHeight="1" x14ac:dyDescent="0.25">
      <c r="B6" s="3" t="s">
        <v>48</v>
      </c>
      <c r="C6" s="1"/>
      <c r="D6" s="27" t="s">
        <v>141</v>
      </c>
      <c r="E6" s="28"/>
      <c r="F6" s="28"/>
      <c r="G6" s="28"/>
      <c r="H6" s="28"/>
      <c r="I6" s="28"/>
      <c r="J6" s="29"/>
      <c r="K6" s="29"/>
      <c r="L6" s="29"/>
      <c r="M6" s="29"/>
      <c r="N6" s="29"/>
      <c r="O6" s="31" t="s">
        <v>93</v>
      </c>
      <c r="P6" s="89"/>
      <c r="Q6" s="83">
        <v>27896</v>
      </c>
      <c r="R6" s="77"/>
      <c r="S6" s="83"/>
      <c r="T6" s="93"/>
      <c r="U6" s="93"/>
      <c r="V6" s="93"/>
      <c r="X6" s="93"/>
      <c r="Y6" s="29"/>
    </row>
    <row r="7" spans="1:33" ht="11.25" customHeight="1" x14ac:dyDescent="0.25">
      <c r="B7" s="3"/>
      <c r="C7" s="1"/>
      <c r="D7" s="27"/>
      <c r="E7" s="28"/>
      <c r="F7" s="28"/>
      <c r="G7" s="28"/>
      <c r="H7" s="28"/>
      <c r="I7" s="28"/>
      <c r="J7" s="29"/>
      <c r="K7" s="29"/>
      <c r="L7" s="29"/>
      <c r="M7" s="29"/>
      <c r="N7" s="29"/>
      <c r="O7" s="31" t="s">
        <v>94</v>
      </c>
      <c r="P7" s="89"/>
      <c r="Q7" s="83">
        <v>30125</v>
      </c>
      <c r="R7" s="77"/>
      <c r="S7" s="83"/>
      <c r="T7" s="93"/>
      <c r="U7" s="93"/>
      <c r="V7" s="93"/>
      <c r="X7" s="93"/>
      <c r="Y7" s="29"/>
      <c r="AB7" s="29"/>
    </row>
    <row r="8" spans="1:33" ht="11.25" customHeight="1" x14ac:dyDescent="0.25">
      <c r="B8" s="3"/>
      <c r="C8" s="1"/>
      <c r="D8" s="27"/>
      <c r="E8" s="28"/>
      <c r="F8" s="28"/>
      <c r="G8" s="28"/>
      <c r="H8" s="28"/>
      <c r="I8" s="28"/>
      <c r="J8" s="29"/>
      <c r="K8" s="29"/>
      <c r="L8" s="29"/>
      <c r="M8" s="29"/>
      <c r="N8" s="29"/>
      <c r="O8" s="31" t="s">
        <v>95</v>
      </c>
      <c r="P8" s="89"/>
      <c r="Q8" s="83">
        <v>39130</v>
      </c>
      <c r="R8" s="77"/>
      <c r="S8" s="83"/>
      <c r="T8" s="93"/>
      <c r="U8" s="93"/>
      <c r="V8" s="93"/>
      <c r="X8" s="93"/>
      <c r="Y8" s="29"/>
      <c r="AB8" s="29"/>
    </row>
    <row r="9" spans="1:33" ht="11.25" customHeight="1" x14ac:dyDescent="0.25">
      <c r="B9" s="3"/>
      <c r="C9" s="1"/>
      <c r="D9" s="27"/>
      <c r="E9" s="28"/>
      <c r="F9" s="28"/>
      <c r="G9" s="28"/>
      <c r="H9" s="28"/>
      <c r="I9" s="28"/>
      <c r="J9" s="29"/>
      <c r="K9" s="29"/>
      <c r="L9" s="29"/>
      <c r="M9" s="29"/>
      <c r="N9" s="29"/>
      <c r="T9" s="93"/>
      <c r="U9" s="93"/>
      <c r="V9" s="93"/>
      <c r="X9" s="93"/>
      <c r="Y9" s="29"/>
      <c r="AB9" s="29"/>
    </row>
    <row r="10" spans="1:33" s="3" customFormat="1" ht="11.25" customHeight="1" x14ac:dyDescent="0.25">
      <c r="A10" s="56" t="s">
        <v>92</v>
      </c>
      <c r="B10" s="115"/>
      <c r="C10" s="1"/>
      <c r="D10" s="61"/>
      <c r="E10" s="61"/>
      <c r="F10" s="61"/>
      <c r="G10" s="61"/>
      <c r="H10" s="61"/>
      <c r="I10" s="61"/>
      <c r="J10" s="61"/>
      <c r="K10" s="47"/>
      <c r="L10" s="29"/>
      <c r="M10" s="29"/>
      <c r="N10" s="33"/>
      <c r="O10" s="34" t="s">
        <v>0</v>
      </c>
      <c r="P10" s="65"/>
      <c r="Q10" s="65"/>
      <c r="R10" s="76"/>
      <c r="S10" s="93"/>
      <c r="T10" s="93"/>
      <c r="U10" s="93" t="s">
        <v>2</v>
      </c>
      <c r="V10" s="93"/>
      <c r="W10" s="93"/>
      <c r="X10" s="93"/>
      <c r="Y10" s="35"/>
      <c r="Z10" s="29" t="s">
        <v>3</v>
      </c>
      <c r="AA10" s="29" t="s">
        <v>1</v>
      </c>
      <c r="AB10" s="29" t="s">
        <v>4</v>
      </c>
      <c r="AC10" s="154"/>
    </row>
    <row r="11" spans="1:33" s="3" customFormat="1" ht="11.25" customHeight="1" x14ac:dyDescent="0.25">
      <c r="A11" s="56" t="s">
        <v>100</v>
      </c>
      <c r="B11" s="115"/>
      <c r="C11" s="1"/>
      <c r="D11" s="28"/>
      <c r="E11" s="28"/>
      <c r="F11" s="36" t="s">
        <v>89</v>
      </c>
      <c r="G11" s="36" t="s">
        <v>89</v>
      </c>
      <c r="H11" s="36" t="s">
        <v>89</v>
      </c>
      <c r="I11" s="28"/>
      <c r="J11" s="29"/>
      <c r="K11" s="37" t="s">
        <v>6</v>
      </c>
      <c r="L11" s="29"/>
      <c r="M11" s="40"/>
      <c r="N11" s="33"/>
      <c r="O11" s="34" t="s">
        <v>4</v>
      </c>
      <c r="P11" s="90" t="s">
        <v>5</v>
      </c>
      <c r="Q11" s="90"/>
      <c r="R11" s="76"/>
      <c r="S11" s="93"/>
      <c r="T11" s="93"/>
      <c r="U11" s="93" t="s">
        <v>7</v>
      </c>
      <c r="V11" s="91" t="s">
        <v>8</v>
      </c>
      <c r="W11" s="93"/>
      <c r="X11" s="93"/>
      <c r="Y11" s="35"/>
      <c r="Z11" s="29" t="s">
        <v>9</v>
      </c>
      <c r="AA11" s="29" t="s">
        <v>4</v>
      </c>
      <c r="AB11" s="29" t="s">
        <v>10</v>
      </c>
      <c r="AC11" s="154"/>
    </row>
    <row r="12" spans="1:33" s="3" customFormat="1" ht="11.25" customHeight="1" x14ac:dyDescent="0.25">
      <c r="A12" s="56" t="s">
        <v>96</v>
      </c>
      <c r="B12" s="115"/>
      <c r="C12" s="1"/>
      <c r="D12" s="36"/>
      <c r="E12" s="36"/>
      <c r="F12" s="37" t="s">
        <v>90</v>
      </c>
      <c r="G12" s="37" t="s">
        <v>90</v>
      </c>
      <c r="H12" s="37" t="s">
        <v>90</v>
      </c>
      <c r="I12" s="36" t="s">
        <v>11</v>
      </c>
      <c r="J12" s="36" t="s">
        <v>12</v>
      </c>
      <c r="K12" s="36" t="s">
        <v>13</v>
      </c>
      <c r="L12" s="36"/>
      <c r="M12" s="37" t="s">
        <v>14</v>
      </c>
      <c r="N12" s="38" t="s">
        <v>0</v>
      </c>
      <c r="O12" s="34" t="s">
        <v>10</v>
      </c>
      <c r="P12" s="91" t="s">
        <v>13</v>
      </c>
      <c r="Q12" s="91"/>
      <c r="R12" s="80"/>
      <c r="S12" s="91"/>
      <c r="T12" s="91" t="s">
        <v>8</v>
      </c>
      <c r="U12" s="91" t="s">
        <v>15</v>
      </c>
      <c r="V12" s="93" t="s">
        <v>16</v>
      </c>
      <c r="W12" s="91" t="s">
        <v>17</v>
      </c>
      <c r="X12" s="91" t="s">
        <v>113</v>
      </c>
      <c r="Y12" s="39" t="s">
        <v>0</v>
      </c>
      <c r="Z12" s="29" t="s">
        <v>18</v>
      </c>
      <c r="AA12" s="29" t="s">
        <v>10</v>
      </c>
      <c r="AB12" s="60" t="s">
        <v>12</v>
      </c>
      <c r="AC12" s="154"/>
    </row>
    <row r="13" spans="1:33" s="3" customFormat="1" ht="11.25" customHeight="1" x14ac:dyDescent="0.25">
      <c r="A13" s="56" t="s">
        <v>97</v>
      </c>
      <c r="B13" s="1" t="s">
        <v>19</v>
      </c>
      <c r="C13" s="1"/>
      <c r="D13" s="37" t="s">
        <v>20</v>
      </c>
      <c r="E13" s="37" t="s">
        <v>21</v>
      </c>
      <c r="F13" s="60" t="s">
        <v>91</v>
      </c>
      <c r="G13" s="60" t="s">
        <v>91</v>
      </c>
      <c r="H13" s="60" t="s">
        <v>91</v>
      </c>
      <c r="I13" s="37" t="s">
        <v>22</v>
      </c>
      <c r="J13" s="37" t="s">
        <v>22</v>
      </c>
      <c r="K13" s="37" t="s">
        <v>24</v>
      </c>
      <c r="L13" s="37" t="s">
        <v>9</v>
      </c>
      <c r="M13" s="37" t="s">
        <v>13</v>
      </c>
      <c r="N13" s="41" t="s">
        <v>25</v>
      </c>
      <c r="O13" s="34" t="s">
        <v>20</v>
      </c>
      <c r="P13" s="90" t="s">
        <v>23</v>
      </c>
      <c r="Q13" s="90" t="s">
        <v>2</v>
      </c>
      <c r="R13" s="79" t="s">
        <v>26</v>
      </c>
      <c r="S13" s="93" t="s">
        <v>2</v>
      </c>
      <c r="T13" s="93" t="s">
        <v>27</v>
      </c>
      <c r="U13" s="93" t="s">
        <v>28</v>
      </c>
      <c r="V13" s="93" t="s">
        <v>29</v>
      </c>
      <c r="W13" s="93" t="s">
        <v>30</v>
      </c>
      <c r="X13" s="93" t="s">
        <v>114</v>
      </c>
      <c r="Y13" s="35" t="s">
        <v>1</v>
      </c>
      <c r="Z13" s="29" t="s">
        <v>20</v>
      </c>
      <c r="AA13" s="29" t="s">
        <v>20</v>
      </c>
      <c r="AB13" s="36" t="s">
        <v>22</v>
      </c>
      <c r="AC13" s="155" t="s">
        <v>31</v>
      </c>
    </row>
    <row r="14" spans="1:33" s="3" customFormat="1" ht="11.25" customHeight="1" x14ac:dyDescent="0.25">
      <c r="A14" s="56" t="s">
        <v>101</v>
      </c>
      <c r="B14" s="1" t="s">
        <v>32</v>
      </c>
      <c r="C14" s="1" t="s">
        <v>33</v>
      </c>
      <c r="D14" s="37" t="s">
        <v>34</v>
      </c>
      <c r="E14" s="37" t="s">
        <v>34</v>
      </c>
      <c r="F14" s="37" t="s">
        <v>86</v>
      </c>
      <c r="G14" s="37" t="s">
        <v>87</v>
      </c>
      <c r="H14" s="37" t="s">
        <v>88</v>
      </c>
      <c r="I14" s="37" t="s">
        <v>35</v>
      </c>
      <c r="J14" s="37" t="s">
        <v>35</v>
      </c>
      <c r="K14" s="37" t="s">
        <v>37</v>
      </c>
      <c r="L14" s="37" t="s">
        <v>4</v>
      </c>
      <c r="M14" s="37" t="s">
        <v>39</v>
      </c>
      <c r="N14" s="41" t="s">
        <v>4</v>
      </c>
      <c r="O14" s="42" t="s">
        <v>40</v>
      </c>
      <c r="P14" s="90" t="s">
        <v>36</v>
      </c>
      <c r="Q14" s="90" t="s">
        <v>38</v>
      </c>
      <c r="R14" s="79" t="s">
        <v>41</v>
      </c>
      <c r="S14" s="91" t="s">
        <v>4</v>
      </c>
      <c r="T14" s="91" t="s">
        <v>4</v>
      </c>
      <c r="U14" s="91" t="s">
        <v>42</v>
      </c>
      <c r="V14" s="91" t="s">
        <v>4</v>
      </c>
      <c r="W14" s="91" t="s">
        <v>4</v>
      </c>
      <c r="X14" s="91" t="s">
        <v>4</v>
      </c>
      <c r="Y14" s="39" t="s">
        <v>4</v>
      </c>
      <c r="Z14" s="36" t="s">
        <v>40</v>
      </c>
      <c r="AA14" s="36" t="s">
        <v>40</v>
      </c>
      <c r="AB14" s="36" t="s">
        <v>43</v>
      </c>
      <c r="AC14" s="155" t="s">
        <v>44</v>
      </c>
      <c r="AE14" s="145" t="s">
        <v>125</v>
      </c>
      <c r="AF14" s="145" t="s">
        <v>125</v>
      </c>
      <c r="AG14" s="3" t="s">
        <v>125</v>
      </c>
    </row>
    <row r="15" spans="1:33" s="81" customFormat="1" x14ac:dyDescent="0.25">
      <c r="A15" s="53">
        <v>2</v>
      </c>
      <c r="B15" s="2" t="s">
        <v>142</v>
      </c>
      <c r="C15" s="2" t="s">
        <v>143</v>
      </c>
      <c r="D15" s="58">
        <v>1312</v>
      </c>
      <c r="E15" s="58">
        <v>46</v>
      </c>
      <c r="F15" s="58">
        <v>0</v>
      </c>
      <c r="G15" s="58">
        <v>46</v>
      </c>
      <c r="H15" s="58">
        <v>0</v>
      </c>
      <c r="I15" s="58">
        <v>90513</v>
      </c>
      <c r="J15" s="58">
        <v>136771</v>
      </c>
      <c r="K15" s="58">
        <v>2092322</v>
      </c>
      <c r="L15" s="58">
        <v>27489737</v>
      </c>
      <c r="M15" s="58">
        <v>2658704</v>
      </c>
      <c r="N15" s="58">
        <v>32240763</v>
      </c>
      <c r="O15" s="58">
        <v>24574</v>
      </c>
      <c r="P15" s="58">
        <v>0</v>
      </c>
      <c r="Q15" s="58">
        <v>3799125</v>
      </c>
      <c r="R15" s="58">
        <v>0</v>
      </c>
      <c r="S15" s="58">
        <v>0</v>
      </c>
      <c r="T15" s="58">
        <v>510652</v>
      </c>
      <c r="U15" s="58">
        <v>503480</v>
      </c>
      <c r="V15" s="58">
        <v>0</v>
      </c>
      <c r="W15" s="58">
        <v>1127407</v>
      </c>
      <c r="X15" s="58">
        <v>298037</v>
      </c>
      <c r="Y15" s="58">
        <v>38479464</v>
      </c>
      <c r="Z15" s="58">
        <f t="shared" ref="Z15:Z40" si="0">IFERROR(L15/D15,0)</f>
        <v>20952.543445121952</v>
      </c>
      <c r="AA15" s="58">
        <f t="shared" ref="AA15" si="1">IFERROR(Y15/D15,0)</f>
        <v>29328.859756097561</v>
      </c>
      <c r="AB15" s="58">
        <f t="shared" ref="AB15" si="2">IFERROR(Y15/J15,0)</f>
        <v>281.34227285023871</v>
      </c>
      <c r="AC15" s="156">
        <v>19</v>
      </c>
      <c r="AD15" s="2"/>
      <c r="AE15" s="81">
        <f t="shared" ref="AE15:AE40" si="3">SUM(K15:M15)-N15</f>
        <v>0</v>
      </c>
      <c r="AF15" s="81">
        <f t="shared" ref="AF15:AF40" si="4">IF(D15=0,0,N15/D15-O15)</f>
        <v>-0.24771341463565477</v>
      </c>
      <c r="AG15" s="81">
        <f t="shared" ref="AG15:AG40" si="5">SUM(P15:X15)+N15-Y15</f>
        <v>0</v>
      </c>
    </row>
    <row r="16" spans="1:33" s="81" customFormat="1" ht="11.25" customHeight="1" x14ac:dyDescent="0.25">
      <c r="A16" s="175">
        <v>4</v>
      </c>
      <c r="B16" s="176" t="s">
        <v>144</v>
      </c>
      <c r="C16" s="180" t="s">
        <v>145</v>
      </c>
      <c r="D16" s="177">
        <v>0</v>
      </c>
      <c r="E16" s="177">
        <v>0</v>
      </c>
      <c r="F16" s="177">
        <v>0</v>
      </c>
      <c r="G16" s="177">
        <v>0</v>
      </c>
      <c r="H16" s="177">
        <v>0</v>
      </c>
      <c r="I16" s="177">
        <v>4568</v>
      </c>
      <c r="J16" s="177">
        <v>4568</v>
      </c>
      <c r="K16" s="177">
        <v>94943</v>
      </c>
      <c r="L16" s="177">
        <v>1547181</v>
      </c>
      <c r="M16" s="177">
        <v>10229</v>
      </c>
      <c r="N16" s="177">
        <v>1652353</v>
      </c>
      <c r="O16" s="177">
        <v>0</v>
      </c>
      <c r="P16" s="177">
        <v>16857</v>
      </c>
      <c r="Q16" s="177">
        <v>0</v>
      </c>
      <c r="R16" s="177">
        <v>0</v>
      </c>
      <c r="S16" s="177">
        <v>0</v>
      </c>
      <c r="T16" s="177">
        <v>0</v>
      </c>
      <c r="U16" s="177">
        <v>0</v>
      </c>
      <c r="V16" s="177">
        <v>0</v>
      </c>
      <c r="W16" s="177">
        <v>0</v>
      </c>
      <c r="X16" s="177">
        <v>0</v>
      </c>
      <c r="Y16" s="177">
        <v>1669210</v>
      </c>
      <c r="Z16" s="177">
        <f t="shared" si="0"/>
        <v>0</v>
      </c>
      <c r="AA16" s="177">
        <f t="shared" ref="AA16" si="6">IFERROR(Y16/D16,0)</f>
        <v>0</v>
      </c>
      <c r="AB16" s="177">
        <f t="shared" ref="AB16" si="7">IFERROR(Y16/J16,0)</f>
        <v>365.41374781085813</v>
      </c>
      <c r="AC16" s="181">
        <v>17</v>
      </c>
      <c r="AD16" s="176"/>
      <c r="AE16" s="179">
        <f t="shared" si="3"/>
        <v>0</v>
      </c>
      <c r="AF16" s="179">
        <f t="shared" si="4"/>
        <v>0</v>
      </c>
      <c r="AG16" s="179">
        <f t="shared" si="5"/>
        <v>0</v>
      </c>
    </row>
    <row r="17" spans="1:33" s="81" customFormat="1" ht="11.25" customHeight="1" x14ac:dyDescent="0.25">
      <c r="A17" s="175">
        <v>1</v>
      </c>
      <c r="B17" s="176" t="s">
        <v>144</v>
      </c>
      <c r="C17" s="180" t="s">
        <v>146</v>
      </c>
      <c r="D17" s="177">
        <v>216</v>
      </c>
      <c r="E17" s="177">
        <v>12</v>
      </c>
      <c r="F17" s="177">
        <v>12</v>
      </c>
      <c r="G17" s="177">
        <v>0</v>
      </c>
      <c r="H17" s="177">
        <v>0</v>
      </c>
      <c r="I17" s="177">
        <v>10056</v>
      </c>
      <c r="J17" s="177">
        <v>13658</v>
      </c>
      <c r="K17" s="177">
        <v>0</v>
      </c>
      <c r="L17" s="177">
        <v>4637777</v>
      </c>
      <c r="M17" s="177">
        <v>295632</v>
      </c>
      <c r="N17" s="177">
        <v>4933409</v>
      </c>
      <c r="O17" s="177">
        <v>22840</v>
      </c>
      <c r="P17" s="177">
        <v>46872</v>
      </c>
      <c r="Q17" s="177">
        <v>0</v>
      </c>
      <c r="R17" s="177">
        <v>0</v>
      </c>
      <c r="S17" s="177">
        <v>0</v>
      </c>
      <c r="T17" s="177">
        <v>0</v>
      </c>
      <c r="U17" s="177">
        <v>0</v>
      </c>
      <c r="V17" s="177">
        <v>0</v>
      </c>
      <c r="W17" s="177">
        <v>0</v>
      </c>
      <c r="X17" s="177">
        <v>0</v>
      </c>
      <c r="Y17" s="177">
        <v>4980281</v>
      </c>
      <c r="Z17" s="177">
        <f t="shared" si="0"/>
        <v>21471.189814814814</v>
      </c>
      <c r="AA17" s="177">
        <f>IFERROR(Y17/D17,0)</f>
        <v>23056.856481481482</v>
      </c>
      <c r="AB17" s="177">
        <f t="shared" ref="AB17:AB40" si="8">IFERROR(Y17/J17,0)</f>
        <v>364.64204129447944</v>
      </c>
      <c r="AC17" s="181">
        <v>21</v>
      </c>
      <c r="AD17" s="176"/>
      <c r="AE17" s="179">
        <f t="shared" si="3"/>
        <v>0</v>
      </c>
      <c r="AF17" s="179">
        <f t="shared" si="4"/>
        <v>-0.14351851851824904</v>
      </c>
      <c r="AG17" s="179">
        <f t="shared" si="5"/>
        <v>0</v>
      </c>
    </row>
    <row r="18" spans="1:33" s="81" customFormat="1" x14ac:dyDescent="0.25">
      <c r="A18" s="175">
        <v>2</v>
      </c>
      <c r="B18" s="176" t="s">
        <v>144</v>
      </c>
      <c r="C18" s="180" t="s">
        <v>147</v>
      </c>
      <c r="D18" s="177">
        <v>524</v>
      </c>
      <c r="E18" s="177">
        <v>21</v>
      </c>
      <c r="F18" s="177">
        <v>0</v>
      </c>
      <c r="G18" s="177">
        <v>21</v>
      </c>
      <c r="H18" s="177">
        <v>0</v>
      </c>
      <c r="I18" s="177">
        <v>26557</v>
      </c>
      <c r="J18" s="177">
        <v>39750</v>
      </c>
      <c r="K18" s="177">
        <v>275211</v>
      </c>
      <c r="L18" s="177">
        <v>10939918</v>
      </c>
      <c r="M18" s="177">
        <v>515083</v>
      </c>
      <c r="N18" s="177">
        <v>11730212</v>
      </c>
      <c r="O18" s="177">
        <v>22386</v>
      </c>
      <c r="P18" s="177">
        <v>53965</v>
      </c>
      <c r="Q18" s="177">
        <v>0</v>
      </c>
      <c r="R18" s="177">
        <v>0</v>
      </c>
      <c r="S18" s="177">
        <v>0</v>
      </c>
      <c r="T18" s="177">
        <v>0</v>
      </c>
      <c r="U18" s="177">
        <v>0</v>
      </c>
      <c r="V18" s="177">
        <v>0</v>
      </c>
      <c r="W18" s="177">
        <v>0</v>
      </c>
      <c r="X18" s="177">
        <v>0</v>
      </c>
      <c r="Y18" s="177">
        <v>11784176</v>
      </c>
      <c r="Z18" s="177">
        <f t="shared" si="0"/>
        <v>20877.706106870228</v>
      </c>
      <c r="AA18" s="177">
        <f t="shared" ref="AA18:AA40" si="9">IFERROR(Y18/D18,0)</f>
        <v>22488.885496183208</v>
      </c>
      <c r="AB18" s="177">
        <f t="shared" si="8"/>
        <v>296.45725786163524</v>
      </c>
      <c r="AC18" s="181">
        <v>17</v>
      </c>
      <c r="AD18" s="176"/>
      <c r="AE18" s="179">
        <f t="shared" si="3"/>
        <v>0</v>
      </c>
      <c r="AF18" s="179">
        <f t="shared" si="4"/>
        <v>-9.9236641221068567E-2</v>
      </c>
      <c r="AG18" s="179">
        <f t="shared" si="5"/>
        <v>1</v>
      </c>
    </row>
    <row r="19" spans="1:33" s="81" customFormat="1" ht="11.25" customHeight="1" x14ac:dyDescent="0.25">
      <c r="A19" s="175">
        <v>1</v>
      </c>
      <c r="B19" s="176" t="s">
        <v>144</v>
      </c>
      <c r="C19" s="176" t="s">
        <v>148</v>
      </c>
      <c r="D19" s="177">
        <v>220</v>
      </c>
      <c r="E19" s="177">
        <v>12</v>
      </c>
      <c r="F19" s="177">
        <v>12</v>
      </c>
      <c r="G19" s="177">
        <v>0</v>
      </c>
      <c r="H19" s="177">
        <v>0</v>
      </c>
      <c r="I19" s="177">
        <v>10056</v>
      </c>
      <c r="J19" s="177">
        <v>13658</v>
      </c>
      <c r="K19" s="177">
        <v>0</v>
      </c>
      <c r="L19" s="177">
        <v>4512921</v>
      </c>
      <c r="M19" s="177">
        <v>2144522</v>
      </c>
      <c r="N19" s="177">
        <v>6657443</v>
      </c>
      <c r="O19" s="177">
        <v>30261</v>
      </c>
      <c r="P19" s="177">
        <v>45404</v>
      </c>
      <c r="Q19" s="177">
        <v>0</v>
      </c>
      <c r="R19" s="177">
        <v>0</v>
      </c>
      <c r="S19" s="177">
        <v>0</v>
      </c>
      <c r="T19" s="177">
        <v>47209</v>
      </c>
      <c r="U19" s="177">
        <v>0</v>
      </c>
      <c r="V19" s="177">
        <v>0</v>
      </c>
      <c r="W19" s="177">
        <v>0</v>
      </c>
      <c r="X19" s="177">
        <v>0</v>
      </c>
      <c r="Y19" s="177">
        <v>6750056</v>
      </c>
      <c r="Z19" s="177">
        <f t="shared" si="0"/>
        <v>20513.277272727271</v>
      </c>
      <c r="AA19" s="177">
        <f t="shared" si="9"/>
        <v>30682.072727272727</v>
      </c>
      <c r="AB19" s="177">
        <f t="shared" si="8"/>
        <v>494.21994435495679</v>
      </c>
      <c r="AC19" s="181">
        <v>17</v>
      </c>
      <c r="AD19" s="176"/>
      <c r="AE19" s="179">
        <f t="shared" si="3"/>
        <v>0</v>
      </c>
      <c r="AF19" s="179">
        <f t="shared" si="4"/>
        <v>0.10454545454558684</v>
      </c>
      <c r="AG19" s="179">
        <f t="shared" si="5"/>
        <v>0</v>
      </c>
    </row>
    <row r="20" spans="1:33" s="81" customFormat="1" ht="11.25" customHeight="1" x14ac:dyDescent="0.25">
      <c r="A20" s="175">
        <v>1</v>
      </c>
      <c r="B20" s="176" t="s">
        <v>144</v>
      </c>
      <c r="C20" s="176" t="s">
        <v>149</v>
      </c>
      <c r="D20" s="177">
        <v>563</v>
      </c>
      <c r="E20" s="177">
        <v>21</v>
      </c>
      <c r="F20" s="177">
        <v>24</v>
      </c>
      <c r="G20" s="177">
        <v>0</v>
      </c>
      <c r="H20" s="177">
        <v>0</v>
      </c>
      <c r="I20" s="177">
        <v>26557</v>
      </c>
      <c r="J20" s="177">
        <v>39750</v>
      </c>
      <c r="K20" s="177">
        <v>379365</v>
      </c>
      <c r="L20" s="177">
        <v>10886984</v>
      </c>
      <c r="M20" s="177">
        <v>918437</v>
      </c>
      <c r="N20" s="177">
        <v>12184786</v>
      </c>
      <c r="O20" s="177">
        <v>21643</v>
      </c>
      <c r="P20" s="177">
        <v>90558</v>
      </c>
      <c r="Q20" s="177">
        <v>0</v>
      </c>
      <c r="R20" s="177">
        <v>0</v>
      </c>
      <c r="S20" s="177">
        <v>0</v>
      </c>
      <c r="T20" s="177">
        <v>0</v>
      </c>
      <c r="U20" s="177">
        <v>0</v>
      </c>
      <c r="V20" s="177">
        <v>0</v>
      </c>
      <c r="W20" s="177">
        <v>0</v>
      </c>
      <c r="X20" s="177">
        <v>0</v>
      </c>
      <c r="Y20" s="177">
        <v>12275344</v>
      </c>
      <c r="Z20" s="177">
        <f t="shared" si="0"/>
        <v>19337.449378330373</v>
      </c>
      <c r="AA20" s="177">
        <f t="shared" si="9"/>
        <v>21803.452930728243</v>
      </c>
      <c r="AB20" s="177">
        <f t="shared" si="8"/>
        <v>308.81368553459117</v>
      </c>
      <c r="AC20" s="181">
        <v>17</v>
      </c>
      <c r="AD20" s="176"/>
      <c r="AE20" s="179">
        <f t="shared" si="3"/>
        <v>0</v>
      </c>
      <c r="AF20" s="179">
        <f t="shared" si="4"/>
        <v>-0.39609236234537093</v>
      </c>
      <c r="AG20" s="179">
        <f t="shared" si="5"/>
        <v>0</v>
      </c>
    </row>
    <row r="21" spans="1:33" s="81" customFormat="1" ht="11.25" customHeight="1" x14ac:dyDescent="0.25">
      <c r="A21" s="175">
        <v>1</v>
      </c>
      <c r="B21" s="176" t="s">
        <v>144</v>
      </c>
      <c r="C21" s="176" t="s">
        <v>150</v>
      </c>
      <c r="D21" s="177">
        <v>144</v>
      </c>
      <c r="E21" s="177">
        <v>8</v>
      </c>
      <c r="F21" s="177">
        <v>8</v>
      </c>
      <c r="G21" s="177">
        <v>0</v>
      </c>
      <c r="H21" s="177">
        <v>0</v>
      </c>
      <c r="I21" s="177">
        <v>6704</v>
      </c>
      <c r="J21" s="177">
        <v>9271</v>
      </c>
      <c r="K21" s="177">
        <v>0</v>
      </c>
      <c r="L21" s="177">
        <v>3947271</v>
      </c>
      <c r="M21" s="177">
        <v>0</v>
      </c>
      <c r="N21" s="177">
        <v>3947271</v>
      </c>
      <c r="O21" s="177">
        <v>27412</v>
      </c>
      <c r="P21" s="177">
        <v>50281</v>
      </c>
      <c r="Q21" s="177">
        <v>0</v>
      </c>
      <c r="R21" s="177">
        <v>0</v>
      </c>
      <c r="S21" s="177">
        <v>0</v>
      </c>
      <c r="T21" s="177">
        <v>239891</v>
      </c>
      <c r="U21" s="177">
        <v>0</v>
      </c>
      <c r="V21" s="177">
        <v>0</v>
      </c>
      <c r="W21" s="177">
        <v>0</v>
      </c>
      <c r="X21" s="177">
        <v>0</v>
      </c>
      <c r="Y21" s="177">
        <v>4237444</v>
      </c>
      <c r="Z21" s="177">
        <f t="shared" si="0"/>
        <v>27411.604166666668</v>
      </c>
      <c r="AA21" s="177">
        <f t="shared" si="9"/>
        <v>29426.694444444445</v>
      </c>
      <c r="AB21" s="177">
        <f t="shared" si="8"/>
        <v>457.06439434796675</v>
      </c>
      <c r="AC21" s="181">
        <v>21</v>
      </c>
      <c r="AD21" s="176"/>
      <c r="AE21" s="179">
        <f t="shared" si="3"/>
        <v>0</v>
      </c>
      <c r="AF21" s="179">
        <f t="shared" si="4"/>
        <v>-0.39583333333212067</v>
      </c>
      <c r="AG21" s="179">
        <f t="shared" si="5"/>
        <v>-1</v>
      </c>
    </row>
    <row r="22" spans="1:33" s="81" customFormat="1" ht="11.25" customHeight="1" x14ac:dyDescent="0.25">
      <c r="A22" s="53">
        <v>1</v>
      </c>
      <c r="B22" s="2" t="s">
        <v>151</v>
      </c>
      <c r="C22" s="2" t="s">
        <v>152</v>
      </c>
      <c r="D22" s="58">
        <v>176</v>
      </c>
      <c r="E22" s="58">
        <v>9</v>
      </c>
      <c r="F22" s="58">
        <v>8</v>
      </c>
      <c r="G22" s="58">
        <v>0</v>
      </c>
      <c r="H22" s="58">
        <v>0</v>
      </c>
      <c r="I22" s="58">
        <v>10114</v>
      </c>
      <c r="J22" s="58">
        <v>10721</v>
      </c>
      <c r="K22" s="58">
        <v>277630</v>
      </c>
      <c r="L22" s="58">
        <v>4030051</v>
      </c>
      <c r="M22" s="58">
        <v>250248</v>
      </c>
      <c r="N22" s="58">
        <v>4557929</v>
      </c>
      <c r="O22" s="58">
        <v>25897</v>
      </c>
      <c r="P22" s="58">
        <v>10085</v>
      </c>
      <c r="Q22" s="58">
        <v>0</v>
      </c>
      <c r="R22" s="58">
        <v>0</v>
      </c>
      <c r="S22" s="58">
        <v>0</v>
      </c>
      <c r="T22" s="58">
        <v>0</v>
      </c>
      <c r="U22" s="58">
        <v>43707</v>
      </c>
      <c r="V22" s="58">
        <v>0</v>
      </c>
      <c r="W22" s="58">
        <v>0</v>
      </c>
      <c r="X22" s="58">
        <v>107733</v>
      </c>
      <c r="Y22" s="58">
        <v>4719454</v>
      </c>
      <c r="Z22" s="58">
        <f t="shared" si="0"/>
        <v>22898.017045454544</v>
      </c>
      <c r="AA22" s="58">
        <f t="shared" si="9"/>
        <v>26815.079545454544</v>
      </c>
      <c r="AB22" s="58">
        <f t="shared" si="8"/>
        <v>440.20651058669898</v>
      </c>
      <c r="AC22" s="156" t="s">
        <v>153</v>
      </c>
      <c r="AD22" s="2"/>
      <c r="AE22" s="81">
        <f t="shared" si="3"/>
        <v>0</v>
      </c>
      <c r="AF22" s="81">
        <f t="shared" si="4"/>
        <v>0.32386363636396709</v>
      </c>
      <c r="AG22" s="81">
        <f t="shared" si="5"/>
        <v>0</v>
      </c>
    </row>
    <row r="23" spans="1:33" s="81" customFormat="1" ht="11.25" customHeight="1" x14ac:dyDescent="0.25">
      <c r="A23" s="175">
        <v>1</v>
      </c>
      <c r="B23" s="176" t="s">
        <v>154</v>
      </c>
      <c r="C23" s="176" t="s">
        <v>155</v>
      </c>
      <c r="D23" s="177">
        <v>108</v>
      </c>
      <c r="E23" s="177">
        <v>6</v>
      </c>
      <c r="F23" s="177">
        <v>6</v>
      </c>
      <c r="G23" s="177">
        <v>0</v>
      </c>
      <c r="H23" s="177">
        <v>0</v>
      </c>
      <c r="I23" s="177">
        <v>8012</v>
      </c>
      <c r="J23" s="177">
        <v>10015</v>
      </c>
      <c r="K23" s="177">
        <v>297000</v>
      </c>
      <c r="L23" s="177">
        <v>5779731</v>
      </c>
      <c r="M23" s="177">
        <v>241721</v>
      </c>
      <c r="N23" s="177">
        <v>6318451</v>
      </c>
      <c r="O23" s="177">
        <v>58504</v>
      </c>
      <c r="P23" s="177">
        <v>0</v>
      </c>
      <c r="Q23" s="177">
        <v>1492428</v>
      </c>
      <c r="R23" s="177">
        <v>0</v>
      </c>
      <c r="S23" s="177">
        <v>0</v>
      </c>
      <c r="T23" s="177">
        <v>573025</v>
      </c>
      <c r="U23" s="177">
        <v>122791</v>
      </c>
      <c r="V23" s="177">
        <v>0</v>
      </c>
      <c r="W23" s="177">
        <v>15433</v>
      </c>
      <c r="X23" s="177">
        <v>0</v>
      </c>
      <c r="Y23" s="177">
        <v>8522127</v>
      </c>
      <c r="Z23" s="177">
        <f t="shared" si="0"/>
        <v>53516.027777777781</v>
      </c>
      <c r="AA23" s="177">
        <f t="shared" si="9"/>
        <v>78908.583333333328</v>
      </c>
      <c r="AB23" s="177">
        <f t="shared" si="8"/>
        <v>850.93629555666496</v>
      </c>
      <c r="AC23" s="178" t="s">
        <v>156</v>
      </c>
      <c r="AD23" s="176"/>
      <c r="AE23" s="179">
        <f t="shared" si="3"/>
        <v>1</v>
      </c>
      <c r="AF23" s="179">
        <f t="shared" si="4"/>
        <v>0.17592592592700385</v>
      </c>
      <c r="AG23" s="179">
        <f t="shared" si="5"/>
        <v>1</v>
      </c>
    </row>
    <row r="24" spans="1:33" s="81" customFormat="1" ht="11.25" customHeight="1" x14ac:dyDescent="0.25">
      <c r="A24" s="53">
        <v>1</v>
      </c>
      <c r="B24" s="2" t="s">
        <v>157</v>
      </c>
      <c r="C24" s="2" t="s">
        <v>158</v>
      </c>
      <c r="D24" s="58">
        <v>108</v>
      </c>
      <c r="E24" s="58">
        <v>6</v>
      </c>
      <c r="F24" s="58">
        <v>6</v>
      </c>
      <c r="G24" s="58">
        <v>0</v>
      </c>
      <c r="H24" s="58">
        <v>0</v>
      </c>
      <c r="I24" s="58">
        <v>45765</v>
      </c>
      <c r="J24" s="58">
        <v>54572</v>
      </c>
      <c r="K24" s="58">
        <v>1785758</v>
      </c>
      <c r="L24" s="58">
        <v>20347167</v>
      </c>
      <c r="M24" s="58">
        <v>117076</v>
      </c>
      <c r="N24" s="58">
        <v>22250001</v>
      </c>
      <c r="O24" s="58">
        <v>206019</v>
      </c>
      <c r="P24" s="58">
        <v>0</v>
      </c>
      <c r="Q24" s="58">
        <v>600000</v>
      </c>
      <c r="R24" s="58">
        <v>1055438</v>
      </c>
      <c r="S24" s="58">
        <v>0</v>
      </c>
      <c r="T24" s="58">
        <v>200000</v>
      </c>
      <c r="U24" s="58">
        <v>150000</v>
      </c>
      <c r="V24" s="58">
        <v>0</v>
      </c>
      <c r="W24" s="58">
        <v>0</v>
      </c>
      <c r="X24" s="58">
        <v>981000</v>
      </c>
      <c r="Y24" s="58">
        <v>25236439</v>
      </c>
      <c r="Z24" s="58">
        <f>IFERROR(L24/D24,0)</f>
        <v>188399.69444444444</v>
      </c>
      <c r="AA24" s="58">
        <f t="shared" si="9"/>
        <v>233670.73148148149</v>
      </c>
      <c r="AB24" s="58">
        <f t="shared" si="8"/>
        <v>462.44299274353148</v>
      </c>
      <c r="AC24" s="153" t="s">
        <v>197</v>
      </c>
      <c r="AD24" s="2"/>
      <c r="AE24" s="81">
        <f t="shared" si="3"/>
        <v>0</v>
      </c>
      <c r="AF24" s="81">
        <f t="shared" si="4"/>
        <v>-0.47222222221898846</v>
      </c>
      <c r="AG24" s="81">
        <f t="shared" si="5"/>
        <v>0</v>
      </c>
    </row>
    <row r="25" spans="1:33" s="81" customFormat="1" ht="11.25" customHeight="1" x14ac:dyDescent="0.25">
      <c r="A25" s="175">
        <v>1</v>
      </c>
      <c r="B25" s="176" t="s">
        <v>159</v>
      </c>
      <c r="C25" s="176" t="s">
        <v>160</v>
      </c>
      <c r="D25" s="177">
        <v>220</v>
      </c>
      <c r="E25" s="177">
        <v>18</v>
      </c>
      <c r="F25" s="177">
        <v>18</v>
      </c>
      <c r="G25" s="177">
        <v>0</v>
      </c>
      <c r="H25" s="177">
        <v>0</v>
      </c>
      <c r="I25" s="177">
        <v>18101</v>
      </c>
      <c r="J25" s="177">
        <v>22996</v>
      </c>
      <c r="K25" s="177">
        <v>615104</v>
      </c>
      <c r="L25" s="177">
        <v>9020856</v>
      </c>
      <c r="M25" s="177">
        <v>373468</v>
      </c>
      <c r="N25" s="177">
        <v>10009428</v>
      </c>
      <c r="O25" s="177">
        <v>45497</v>
      </c>
      <c r="P25" s="177">
        <v>0</v>
      </c>
      <c r="Q25" s="177">
        <v>0</v>
      </c>
      <c r="R25" s="177">
        <v>0</v>
      </c>
      <c r="S25" s="177">
        <v>0</v>
      </c>
      <c r="T25" s="177">
        <v>0</v>
      </c>
      <c r="U25" s="177">
        <v>0</v>
      </c>
      <c r="V25" s="177">
        <v>0</v>
      </c>
      <c r="W25" s="177">
        <v>0</v>
      </c>
      <c r="X25" s="177">
        <v>64572</v>
      </c>
      <c r="Y25" s="177">
        <v>10074000</v>
      </c>
      <c r="Z25" s="177">
        <f t="shared" si="0"/>
        <v>41003.890909090907</v>
      </c>
      <c r="AA25" s="177">
        <f t="shared" si="9"/>
        <v>45790.909090909088</v>
      </c>
      <c r="AB25" s="177">
        <f t="shared" si="8"/>
        <v>438.07618716298487</v>
      </c>
      <c r="AC25" s="178" t="s">
        <v>195</v>
      </c>
      <c r="AD25" s="176"/>
      <c r="AE25" s="179">
        <f t="shared" si="3"/>
        <v>0</v>
      </c>
      <c r="AF25" s="179">
        <f t="shared" si="4"/>
        <v>0.40000000000145519</v>
      </c>
      <c r="AG25" s="179">
        <f t="shared" si="5"/>
        <v>0</v>
      </c>
    </row>
    <row r="26" spans="1:33" s="81" customFormat="1" ht="11.25" customHeight="1" x14ac:dyDescent="0.25">
      <c r="A26" s="175">
        <v>3</v>
      </c>
      <c r="B26" s="176" t="s">
        <v>161</v>
      </c>
      <c r="C26" s="176" t="s">
        <v>162</v>
      </c>
      <c r="D26" s="177">
        <v>450</v>
      </c>
      <c r="E26" s="177">
        <v>18</v>
      </c>
      <c r="F26" s="177">
        <v>0</v>
      </c>
      <c r="G26" s="177">
        <v>0</v>
      </c>
      <c r="H26" s="177">
        <v>16</v>
      </c>
      <c r="I26" s="177">
        <v>23464</v>
      </c>
      <c r="J26" s="177">
        <v>33000</v>
      </c>
      <c r="K26" s="177">
        <v>510779</v>
      </c>
      <c r="L26" s="177">
        <v>11728073</v>
      </c>
      <c r="M26" s="177">
        <v>499985</v>
      </c>
      <c r="N26" s="177">
        <v>12738837</v>
      </c>
      <c r="O26" s="177">
        <v>28309</v>
      </c>
      <c r="P26" s="177">
        <v>1344249</v>
      </c>
      <c r="Q26" s="177">
        <v>0</v>
      </c>
      <c r="R26" s="177">
        <v>0</v>
      </c>
      <c r="S26" s="177">
        <v>0</v>
      </c>
      <c r="T26" s="177">
        <v>0</v>
      </c>
      <c r="U26" s="177">
        <v>0</v>
      </c>
      <c r="V26" s="177"/>
      <c r="W26" s="177">
        <v>0</v>
      </c>
      <c r="X26" s="177">
        <v>0</v>
      </c>
      <c r="Y26" s="177">
        <v>14083087</v>
      </c>
      <c r="Z26" s="177">
        <f t="shared" si="0"/>
        <v>26062.384444444444</v>
      </c>
      <c r="AA26" s="177">
        <f t="shared" si="9"/>
        <v>31295.748888888887</v>
      </c>
      <c r="AB26" s="177">
        <f t="shared" si="8"/>
        <v>426.76021212121213</v>
      </c>
      <c r="AC26" s="178" t="s">
        <v>196</v>
      </c>
      <c r="AD26" s="176"/>
      <c r="AE26" s="179">
        <f t="shared" si="3"/>
        <v>0</v>
      </c>
      <c r="AF26" s="179">
        <f t="shared" si="4"/>
        <v>-0.4733333333315386</v>
      </c>
      <c r="AG26" s="179">
        <f t="shared" si="5"/>
        <v>-1</v>
      </c>
    </row>
    <row r="27" spans="1:33" s="81" customFormat="1" x14ac:dyDescent="0.25">
      <c r="A27" s="53">
        <v>1</v>
      </c>
      <c r="B27" s="2" t="s">
        <v>161</v>
      </c>
      <c r="C27" s="142" t="s">
        <v>163</v>
      </c>
      <c r="D27" s="58">
        <v>144</v>
      </c>
      <c r="E27" s="58">
        <v>8</v>
      </c>
      <c r="F27" s="58">
        <v>8</v>
      </c>
      <c r="G27" s="58">
        <v>0</v>
      </c>
      <c r="H27" s="58">
        <v>0</v>
      </c>
      <c r="I27" s="58">
        <v>9661</v>
      </c>
      <c r="J27" s="58">
        <v>11919</v>
      </c>
      <c r="K27" s="58">
        <v>215970</v>
      </c>
      <c r="L27" s="58">
        <v>4441753</v>
      </c>
      <c r="M27" s="58">
        <v>159113</v>
      </c>
      <c r="N27" s="58">
        <v>4816836</v>
      </c>
      <c r="O27" s="58">
        <v>33450</v>
      </c>
      <c r="P27" s="58">
        <v>483248</v>
      </c>
      <c r="Q27" s="58">
        <v>0</v>
      </c>
      <c r="R27" s="58">
        <v>0</v>
      </c>
      <c r="S27" s="58">
        <v>0</v>
      </c>
      <c r="T27" s="58">
        <v>7801</v>
      </c>
      <c r="U27" s="58">
        <v>0</v>
      </c>
      <c r="V27" s="58">
        <v>0</v>
      </c>
      <c r="W27" s="58">
        <v>0</v>
      </c>
      <c r="X27" s="58">
        <v>0</v>
      </c>
      <c r="Y27" s="58">
        <v>5307885</v>
      </c>
      <c r="Z27" s="58">
        <f t="shared" si="0"/>
        <v>30845.506944444445</v>
      </c>
      <c r="AA27" s="58">
        <f t="shared" si="9"/>
        <v>36860.3125</v>
      </c>
      <c r="AB27" s="58">
        <f t="shared" si="8"/>
        <v>445.32972564812485</v>
      </c>
      <c r="AC27" s="156" t="s">
        <v>196</v>
      </c>
      <c r="AD27" s="2"/>
      <c r="AE27" s="81">
        <f t="shared" si="3"/>
        <v>0</v>
      </c>
      <c r="AF27" s="81">
        <f t="shared" si="4"/>
        <v>0.25</v>
      </c>
      <c r="AG27" s="81">
        <f t="shared" si="5"/>
        <v>0</v>
      </c>
    </row>
    <row r="28" spans="1:33" s="81" customFormat="1" ht="11.25" customHeight="1" x14ac:dyDescent="0.25">
      <c r="A28" s="53">
        <v>1</v>
      </c>
      <c r="B28" s="2" t="s">
        <v>161</v>
      </c>
      <c r="C28" s="2" t="s">
        <v>164</v>
      </c>
      <c r="D28" s="58">
        <v>216</v>
      </c>
      <c r="E28" s="58">
        <v>12</v>
      </c>
      <c r="F28" s="58">
        <v>12</v>
      </c>
      <c r="G28" s="58">
        <v>0</v>
      </c>
      <c r="H28" s="58">
        <v>0</v>
      </c>
      <c r="I28" s="58">
        <v>7942</v>
      </c>
      <c r="J28" s="58">
        <v>11695</v>
      </c>
      <c r="K28" s="58">
        <v>204467</v>
      </c>
      <c r="L28" s="58">
        <v>4489722</v>
      </c>
      <c r="M28" s="58">
        <v>241018</v>
      </c>
      <c r="N28" s="58">
        <v>4935207</v>
      </c>
      <c r="O28" s="58">
        <v>22848</v>
      </c>
      <c r="P28" s="58">
        <v>632063</v>
      </c>
      <c r="Q28" s="58">
        <v>0</v>
      </c>
      <c r="R28" s="58">
        <v>0</v>
      </c>
      <c r="S28" s="58">
        <v>0</v>
      </c>
      <c r="T28" s="58">
        <v>0</v>
      </c>
      <c r="U28" s="58">
        <v>0</v>
      </c>
      <c r="V28" s="58">
        <v>0</v>
      </c>
      <c r="W28" s="58">
        <v>0</v>
      </c>
      <c r="X28" s="58">
        <v>0</v>
      </c>
      <c r="Y28" s="58">
        <v>5567270</v>
      </c>
      <c r="Z28" s="58">
        <f t="shared" si="0"/>
        <v>20785.75</v>
      </c>
      <c r="AA28" s="58">
        <f t="shared" si="9"/>
        <v>25774.39814814815</v>
      </c>
      <c r="AB28" s="58">
        <f t="shared" si="8"/>
        <v>476.03847798204362</v>
      </c>
      <c r="AC28" s="156" t="s">
        <v>153</v>
      </c>
      <c r="AD28" s="2"/>
      <c r="AE28" s="81">
        <f t="shared" si="3"/>
        <v>0</v>
      </c>
      <c r="AF28" s="81">
        <f t="shared" si="4"/>
        <v>0.18055555555474712</v>
      </c>
      <c r="AG28" s="81">
        <f t="shared" si="5"/>
        <v>0</v>
      </c>
    </row>
    <row r="29" spans="1:33" s="81" customFormat="1" ht="11.25" customHeight="1" x14ac:dyDescent="0.25">
      <c r="A29" s="53">
        <v>2</v>
      </c>
      <c r="B29" s="2" t="s">
        <v>165</v>
      </c>
      <c r="C29" s="142" t="s">
        <v>166</v>
      </c>
      <c r="D29" s="58">
        <v>308</v>
      </c>
      <c r="E29" s="58">
        <v>14</v>
      </c>
      <c r="F29" s="58">
        <v>0</v>
      </c>
      <c r="G29" s="58">
        <v>14</v>
      </c>
      <c r="H29" s="58">
        <v>0</v>
      </c>
      <c r="I29" s="58">
        <v>21711</v>
      </c>
      <c r="J29" s="58">
        <v>23014</v>
      </c>
      <c r="K29" s="58">
        <v>533750</v>
      </c>
      <c r="L29" s="58">
        <v>7241911</v>
      </c>
      <c r="M29" s="58">
        <v>243405</v>
      </c>
      <c r="N29" s="58">
        <v>8019066</v>
      </c>
      <c r="O29" s="58">
        <v>26036</v>
      </c>
      <c r="P29" s="58">
        <v>0</v>
      </c>
      <c r="Q29" s="58">
        <v>116000</v>
      </c>
      <c r="R29" s="58">
        <v>0</v>
      </c>
      <c r="S29" s="58">
        <v>0</v>
      </c>
      <c r="T29" s="58">
        <v>132732</v>
      </c>
      <c r="U29" s="58">
        <v>0</v>
      </c>
      <c r="V29" s="58">
        <v>0</v>
      </c>
      <c r="W29" s="58">
        <v>0</v>
      </c>
      <c r="X29" s="58">
        <v>69521</v>
      </c>
      <c r="Y29" s="58">
        <v>8337319</v>
      </c>
      <c r="Z29" s="58">
        <f t="shared" si="0"/>
        <v>23512.698051948053</v>
      </c>
      <c r="AA29" s="58">
        <f t="shared" si="9"/>
        <v>27069.217532467534</v>
      </c>
      <c r="AB29" s="58">
        <f t="shared" si="8"/>
        <v>362.27161727644045</v>
      </c>
      <c r="AC29" s="156">
        <v>21</v>
      </c>
      <c r="AD29" s="2"/>
      <c r="AE29" s="81">
        <f t="shared" si="3"/>
        <v>0</v>
      </c>
      <c r="AF29" s="81">
        <f t="shared" si="4"/>
        <v>-7.1428571427532006E-2</v>
      </c>
      <c r="AG29" s="81">
        <f t="shared" si="5"/>
        <v>0</v>
      </c>
    </row>
    <row r="30" spans="1:33" s="81" customFormat="1" ht="11.25" customHeight="1" x14ac:dyDescent="0.25">
      <c r="A30" s="53">
        <v>3</v>
      </c>
      <c r="B30" s="2" t="s">
        <v>167</v>
      </c>
      <c r="C30" s="2" t="s">
        <v>168</v>
      </c>
      <c r="D30" s="58">
        <v>70</v>
      </c>
      <c r="E30" s="58">
        <v>3</v>
      </c>
      <c r="F30" s="58">
        <v>0</v>
      </c>
      <c r="G30" s="58">
        <v>0</v>
      </c>
      <c r="H30" s="58">
        <v>1</v>
      </c>
      <c r="I30" s="58">
        <v>14460</v>
      </c>
      <c r="J30" s="58">
        <v>21024</v>
      </c>
      <c r="K30" s="58">
        <v>344740</v>
      </c>
      <c r="L30" s="58">
        <v>4950022</v>
      </c>
      <c r="M30" s="58">
        <v>189188</v>
      </c>
      <c r="N30" s="58">
        <v>5483950</v>
      </c>
      <c r="O30" s="58">
        <v>78342</v>
      </c>
      <c r="P30" s="58">
        <v>602881</v>
      </c>
      <c r="Q30" s="58">
        <v>562342</v>
      </c>
      <c r="R30" s="58">
        <v>0</v>
      </c>
      <c r="S30" s="58">
        <v>0</v>
      </c>
      <c r="T30" s="58">
        <v>189884</v>
      </c>
      <c r="U30" s="58">
        <v>88900</v>
      </c>
      <c r="V30" s="58">
        <v>0</v>
      </c>
      <c r="W30" s="58">
        <v>0</v>
      </c>
      <c r="X30" s="58">
        <v>0</v>
      </c>
      <c r="Y30" s="58">
        <v>6927958</v>
      </c>
      <c r="Z30" s="58">
        <f t="shared" si="0"/>
        <v>70714.600000000006</v>
      </c>
      <c r="AA30" s="58">
        <f t="shared" si="9"/>
        <v>98970.828571428574</v>
      </c>
      <c r="AB30" s="58">
        <f t="shared" si="8"/>
        <v>329.52616057838662</v>
      </c>
      <c r="AC30" s="156">
        <v>17</v>
      </c>
      <c r="AD30" s="2"/>
      <c r="AE30" s="81">
        <f t="shared" si="3"/>
        <v>0</v>
      </c>
      <c r="AF30" s="81">
        <f t="shared" si="4"/>
        <v>0.14285714285506401</v>
      </c>
      <c r="AG30" s="81">
        <f t="shared" si="5"/>
        <v>-1</v>
      </c>
    </row>
    <row r="31" spans="1:33" s="81" customFormat="1" ht="11.25" customHeight="1" x14ac:dyDescent="0.25">
      <c r="A31" s="53">
        <v>3</v>
      </c>
      <c r="B31" s="2" t="s">
        <v>167</v>
      </c>
      <c r="C31" s="2" t="s">
        <v>198</v>
      </c>
      <c r="D31" s="58">
        <v>70</v>
      </c>
      <c r="E31" s="58">
        <v>1</v>
      </c>
      <c r="F31" s="58">
        <v>0</v>
      </c>
      <c r="G31" s="58">
        <v>0</v>
      </c>
      <c r="H31" s="58">
        <v>1</v>
      </c>
      <c r="I31" s="58">
        <v>10765</v>
      </c>
      <c r="J31" s="58">
        <v>13461</v>
      </c>
      <c r="K31" s="58">
        <v>148621</v>
      </c>
      <c r="L31" s="58">
        <v>3708012</v>
      </c>
      <c r="M31" s="58">
        <v>96065</v>
      </c>
      <c r="N31" s="58">
        <v>3952698</v>
      </c>
      <c r="O31" s="58">
        <v>56467</v>
      </c>
      <c r="P31" s="58">
        <v>374668</v>
      </c>
      <c r="Q31" s="58">
        <v>230873</v>
      </c>
      <c r="R31" s="58">
        <v>0</v>
      </c>
      <c r="S31" s="58">
        <v>0</v>
      </c>
      <c r="T31" s="58">
        <v>148650</v>
      </c>
      <c r="U31" s="58">
        <v>0</v>
      </c>
      <c r="V31" s="58">
        <v>0</v>
      </c>
      <c r="W31" s="58">
        <v>0</v>
      </c>
      <c r="X31" s="58">
        <v>0</v>
      </c>
      <c r="Y31" s="58">
        <v>4706889</v>
      </c>
      <c r="Z31" s="58">
        <f t="shared" si="0"/>
        <v>52971.6</v>
      </c>
      <c r="AA31" s="58">
        <f t="shared" si="9"/>
        <v>67241.271428571432</v>
      </c>
      <c r="AB31" s="58">
        <f t="shared" si="8"/>
        <v>349.66859817249832</v>
      </c>
      <c r="AC31" s="157">
        <v>17</v>
      </c>
      <c r="AD31" s="2"/>
      <c r="AE31" s="81">
        <f t="shared" si="3"/>
        <v>0</v>
      </c>
      <c r="AF31" s="81">
        <f t="shared" si="4"/>
        <v>0.11428571428405121</v>
      </c>
      <c r="AG31" s="81">
        <f t="shared" si="5"/>
        <v>0</v>
      </c>
    </row>
    <row r="32" spans="1:33" s="81" customFormat="1" ht="11.25" customHeight="1" x14ac:dyDescent="0.25">
      <c r="A32" s="53">
        <v>1</v>
      </c>
      <c r="B32" s="2" t="s">
        <v>167</v>
      </c>
      <c r="C32" s="2" t="s">
        <v>169</v>
      </c>
      <c r="D32" s="58">
        <v>15</v>
      </c>
      <c r="E32" s="58">
        <v>1</v>
      </c>
      <c r="F32" s="58">
        <v>0</v>
      </c>
      <c r="G32" s="58">
        <v>0</v>
      </c>
      <c r="H32" s="58">
        <v>0</v>
      </c>
      <c r="I32" s="58">
        <v>11256</v>
      </c>
      <c r="J32" s="58">
        <v>16345</v>
      </c>
      <c r="K32" s="58">
        <v>176579</v>
      </c>
      <c r="L32" s="58">
        <v>5072552</v>
      </c>
      <c r="M32" s="58">
        <v>651353</v>
      </c>
      <c r="N32" s="58">
        <v>5900484</v>
      </c>
      <c r="O32" s="58">
        <v>393366</v>
      </c>
      <c r="P32" s="58">
        <v>565382</v>
      </c>
      <c r="Q32" s="58">
        <v>878063</v>
      </c>
      <c r="R32" s="58">
        <v>0</v>
      </c>
      <c r="S32" s="58">
        <v>0</v>
      </c>
      <c r="T32" s="58">
        <v>201106</v>
      </c>
      <c r="U32" s="58">
        <v>0</v>
      </c>
      <c r="V32" s="58">
        <v>0</v>
      </c>
      <c r="W32" s="58">
        <v>0</v>
      </c>
      <c r="X32" s="58">
        <v>12061</v>
      </c>
      <c r="Y32" s="58">
        <v>7557096</v>
      </c>
      <c r="Z32" s="58">
        <f t="shared" si="0"/>
        <v>338170.13333333336</v>
      </c>
      <c r="AA32" s="58">
        <f t="shared" si="9"/>
        <v>503806.4</v>
      </c>
      <c r="AB32" s="58">
        <f t="shared" si="8"/>
        <v>462.3490975833588</v>
      </c>
      <c r="AC32" s="156">
        <v>17</v>
      </c>
      <c r="AD32" s="2"/>
      <c r="AE32" s="81">
        <f t="shared" si="3"/>
        <v>0</v>
      </c>
      <c r="AF32" s="81">
        <f t="shared" si="4"/>
        <v>-0.40000000002328306</v>
      </c>
      <c r="AG32" s="81">
        <f t="shared" si="5"/>
        <v>0</v>
      </c>
    </row>
    <row r="33" spans="1:33" s="81" customFormat="1" ht="12.75" customHeight="1" x14ac:dyDescent="0.25">
      <c r="A33" s="53">
        <v>1</v>
      </c>
      <c r="B33" s="2" t="s">
        <v>167</v>
      </c>
      <c r="C33" s="142" t="s">
        <v>170</v>
      </c>
      <c r="D33" s="58">
        <v>18</v>
      </c>
      <c r="E33" s="58">
        <v>1</v>
      </c>
      <c r="F33" s="58">
        <v>1</v>
      </c>
      <c r="G33" s="58">
        <v>0</v>
      </c>
      <c r="H33" s="58">
        <v>0</v>
      </c>
      <c r="I33" s="58">
        <v>12359</v>
      </c>
      <c r="J33" s="58">
        <v>15391</v>
      </c>
      <c r="K33" s="58">
        <v>171689</v>
      </c>
      <c r="L33" s="58">
        <v>4898630</v>
      </c>
      <c r="M33" s="58">
        <v>269245</v>
      </c>
      <c r="N33" s="58">
        <v>5339564</v>
      </c>
      <c r="O33" s="58">
        <v>296642</v>
      </c>
      <c r="P33" s="58">
        <v>523746</v>
      </c>
      <c r="Q33" s="58">
        <v>760209</v>
      </c>
      <c r="R33" s="58">
        <v>0</v>
      </c>
      <c r="S33" s="58">
        <v>0</v>
      </c>
      <c r="T33" s="58">
        <v>52380</v>
      </c>
      <c r="U33" s="58">
        <v>0</v>
      </c>
      <c r="V33" s="58">
        <v>0</v>
      </c>
      <c r="W33" s="58">
        <v>0</v>
      </c>
      <c r="X33" s="58">
        <v>0</v>
      </c>
      <c r="Y33" s="58">
        <v>6675900</v>
      </c>
      <c r="Z33" s="58">
        <f t="shared" si="0"/>
        <v>272146.11111111112</v>
      </c>
      <c r="AA33" s="58">
        <f t="shared" si="9"/>
        <v>370883.33333333331</v>
      </c>
      <c r="AB33" s="58">
        <f t="shared" si="8"/>
        <v>433.7534923006952</v>
      </c>
      <c r="AC33" s="156">
        <v>17</v>
      </c>
      <c r="AD33" s="2"/>
      <c r="AE33" s="81">
        <f t="shared" si="3"/>
        <v>0</v>
      </c>
      <c r="AF33" s="81">
        <f t="shared" si="4"/>
        <v>0.44444444443797693</v>
      </c>
      <c r="AG33" s="81">
        <f t="shared" si="5"/>
        <v>-1</v>
      </c>
    </row>
    <row r="34" spans="1:33" s="81" customFormat="1" ht="12.75" customHeight="1" x14ac:dyDescent="0.25">
      <c r="A34" s="53">
        <v>2</v>
      </c>
      <c r="B34" s="2" t="s">
        <v>167</v>
      </c>
      <c r="C34" s="142" t="s">
        <v>171</v>
      </c>
      <c r="D34" s="58">
        <v>22</v>
      </c>
      <c r="E34" s="58">
        <v>1</v>
      </c>
      <c r="F34" s="58">
        <v>0</v>
      </c>
      <c r="G34" s="58">
        <v>1</v>
      </c>
      <c r="H34" s="58">
        <v>0</v>
      </c>
      <c r="I34" s="58">
        <v>12124</v>
      </c>
      <c r="J34" s="58">
        <v>13392</v>
      </c>
      <c r="K34" s="58">
        <v>174649</v>
      </c>
      <c r="L34" s="58">
        <v>4777941</v>
      </c>
      <c r="M34" s="58">
        <v>496050</v>
      </c>
      <c r="N34" s="58">
        <v>5448641</v>
      </c>
      <c r="O34" s="58">
        <v>247665</v>
      </c>
      <c r="P34" s="58">
        <v>560746</v>
      </c>
      <c r="Q34" s="58">
        <v>1212514</v>
      </c>
      <c r="R34" s="58">
        <v>0</v>
      </c>
      <c r="S34" s="58">
        <v>0</v>
      </c>
      <c r="T34" s="58">
        <v>126878</v>
      </c>
      <c r="U34" s="58">
        <v>0</v>
      </c>
      <c r="V34" s="58">
        <v>0</v>
      </c>
      <c r="W34" s="58">
        <v>0</v>
      </c>
      <c r="X34" s="58">
        <v>0</v>
      </c>
      <c r="Y34" s="58">
        <v>7348778</v>
      </c>
      <c r="Z34" s="58">
        <f t="shared" si="0"/>
        <v>217179.13636363635</v>
      </c>
      <c r="AA34" s="58">
        <f t="shared" si="9"/>
        <v>334035.36363636365</v>
      </c>
      <c r="AB34" s="58">
        <f t="shared" si="8"/>
        <v>548.74387694145764</v>
      </c>
      <c r="AC34" s="156">
        <v>17</v>
      </c>
      <c r="AD34" s="2"/>
      <c r="AE34" s="81">
        <f t="shared" si="3"/>
        <v>-1</v>
      </c>
      <c r="AF34" s="81">
        <f t="shared" si="4"/>
        <v>0.5</v>
      </c>
      <c r="AG34" s="81">
        <f t="shared" si="5"/>
        <v>1</v>
      </c>
    </row>
    <row r="35" spans="1:33" s="81" customFormat="1" ht="11.25" customHeight="1" x14ac:dyDescent="0.25">
      <c r="A35" s="53">
        <v>1</v>
      </c>
      <c r="B35" s="2" t="s">
        <v>167</v>
      </c>
      <c r="C35" s="2" t="s">
        <v>172</v>
      </c>
      <c r="D35" s="58">
        <v>15</v>
      </c>
      <c r="E35" s="58">
        <v>1</v>
      </c>
      <c r="F35" s="58">
        <v>1</v>
      </c>
      <c r="G35" s="58">
        <v>0</v>
      </c>
      <c r="H35" s="58">
        <v>0</v>
      </c>
      <c r="I35" s="58">
        <v>11040</v>
      </c>
      <c r="J35" s="58">
        <v>15044</v>
      </c>
      <c r="K35" s="58">
        <v>200599</v>
      </c>
      <c r="L35" s="58">
        <v>5154972</v>
      </c>
      <c r="M35" s="58">
        <v>293151</v>
      </c>
      <c r="N35" s="58">
        <v>5648722</v>
      </c>
      <c r="O35" s="58">
        <v>376581</v>
      </c>
      <c r="P35" s="58">
        <v>584838</v>
      </c>
      <c r="Q35" s="58">
        <v>994830</v>
      </c>
      <c r="R35" s="58">
        <v>0</v>
      </c>
      <c r="S35" s="58">
        <v>0</v>
      </c>
      <c r="T35" s="58">
        <v>221760</v>
      </c>
      <c r="U35" s="58">
        <v>0</v>
      </c>
      <c r="V35" s="58">
        <v>0</v>
      </c>
      <c r="W35" s="58">
        <v>0</v>
      </c>
      <c r="X35" s="58">
        <v>24930</v>
      </c>
      <c r="Y35" s="58">
        <v>7475080</v>
      </c>
      <c r="Z35" s="58">
        <f t="shared" si="0"/>
        <v>343664.8</v>
      </c>
      <c r="AA35" s="58">
        <f t="shared" si="9"/>
        <v>498338.66666666669</v>
      </c>
      <c r="AB35" s="58">
        <f t="shared" si="8"/>
        <v>496.88114863068336</v>
      </c>
      <c r="AC35" s="156">
        <v>17</v>
      </c>
      <c r="AD35" s="2"/>
      <c r="AE35" s="81">
        <f t="shared" si="3"/>
        <v>0</v>
      </c>
      <c r="AF35" s="81">
        <f t="shared" si="4"/>
        <v>0.46666666667442769</v>
      </c>
      <c r="AG35" s="81">
        <f t="shared" si="5"/>
        <v>0</v>
      </c>
    </row>
    <row r="36" spans="1:33" s="81" customFormat="1" ht="11.25" customHeight="1" x14ac:dyDescent="0.25">
      <c r="A36" s="53">
        <v>3</v>
      </c>
      <c r="B36" s="2" t="s">
        <v>167</v>
      </c>
      <c r="C36" s="81" t="s">
        <v>173</v>
      </c>
      <c r="D36" s="58">
        <v>70</v>
      </c>
      <c r="E36" s="58">
        <v>1</v>
      </c>
      <c r="F36" s="58">
        <v>0</v>
      </c>
      <c r="G36" s="58">
        <v>0</v>
      </c>
      <c r="H36" s="58">
        <v>1</v>
      </c>
      <c r="I36" s="58">
        <v>10765</v>
      </c>
      <c r="J36" s="58">
        <v>11125</v>
      </c>
      <c r="K36" s="58">
        <v>138829</v>
      </c>
      <c r="L36" s="58">
        <v>3674580</v>
      </c>
      <c r="M36" s="58">
        <v>97040</v>
      </c>
      <c r="N36" s="58">
        <v>3910448</v>
      </c>
      <c r="O36" s="58">
        <v>55864</v>
      </c>
      <c r="P36" s="58">
        <v>372892</v>
      </c>
      <c r="Q36" s="58">
        <v>246803</v>
      </c>
      <c r="R36" s="58">
        <v>0</v>
      </c>
      <c r="S36" s="58">
        <v>0</v>
      </c>
      <c r="T36" s="58">
        <v>143989</v>
      </c>
      <c r="U36" s="58">
        <v>0</v>
      </c>
      <c r="V36" s="58">
        <v>0</v>
      </c>
      <c r="W36" s="58">
        <v>0</v>
      </c>
      <c r="X36" s="58">
        <v>0</v>
      </c>
      <c r="Y36" s="58">
        <v>4674132</v>
      </c>
      <c r="Z36" s="58">
        <f t="shared" si="0"/>
        <v>52494</v>
      </c>
      <c r="AA36" s="58">
        <f t="shared" si="9"/>
        <v>66773.314285714281</v>
      </c>
      <c r="AB36" s="58">
        <f t="shared" si="8"/>
        <v>420.14669662921347</v>
      </c>
      <c r="AC36" s="156">
        <v>17</v>
      </c>
      <c r="AD36" s="2"/>
      <c r="AE36" s="81">
        <f t="shared" si="3"/>
        <v>1</v>
      </c>
      <c r="AF36" s="81">
        <f t="shared" si="4"/>
        <v>-0.4571428571434808</v>
      </c>
      <c r="AG36" s="81">
        <f t="shared" si="5"/>
        <v>0</v>
      </c>
    </row>
    <row r="37" spans="1:33" s="81" customFormat="1" ht="11.25" customHeight="1" x14ac:dyDescent="0.25">
      <c r="A37" s="53">
        <v>3</v>
      </c>
      <c r="B37" s="2" t="s">
        <v>167</v>
      </c>
      <c r="C37" s="2" t="s">
        <v>174</v>
      </c>
      <c r="D37" s="58">
        <v>70</v>
      </c>
      <c r="E37" s="58">
        <v>1</v>
      </c>
      <c r="F37" s="58">
        <v>0</v>
      </c>
      <c r="G37" s="58">
        <v>0</v>
      </c>
      <c r="H37" s="58">
        <v>1</v>
      </c>
      <c r="I37" s="58">
        <v>10764</v>
      </c>
      <c r="J37" s="58">
        <v>15872</v>
      </c>
      <c r="K37" s="58">
        <v>202840</v>
      </c>
      <c r="L37" s="58">
        <v>3823567</v>
      </c>
      <c r="M37" s="58">
        <v>95432</v>
      </c>
      <c r="N37" s="58">
        <v>4121839</v>
      </c>
      <c r="O37" s="58">
        <v>58883</v>
      </c>
      <c r="P37" s="58">
        <v>412261</v>
      </c>
      <c r="Q37" s="58">
        <v>626265</v>
      </c>
      <c r="R37" s="58">
        <v>0</v>
      </c>
      <c r="S37" s="58">
        <v>0</v>
      </c>
      <c r="T37" s="58">
        <v>81477</v>
      </c>
      <c r="U37" s="58">
        <v>0</v>
      </c>
      <c r="V37" s="58">
        <v>0</v>
      </c>
      <c r="W37" s="58">
        <v>0</v>
      </c>
      <c r="X37" s="58">
        <v>25047</v>
      </c>
      <c r="Y37" s="58">
        <v>5266889</v>
      </c>
      <c r="Z37" s="58">
        <f t="shared" si="0"/>
        <v>54622.385714285716</v>
      </c>
      <c r="AA37" s="58">
        <f t="shared" si="9"/>
        <v>75241.271428571432</v>
      </c>
      <c r="AB37" s="58">
        <f t="shared" si="8"/>
        <v>331.83524445564518</v>
      </c>
      <c r="AC37" s="156">
        <v>17</v>
      </c>
      <c r="AD37" s="2"/>
      <c r="AE37" s="81">
        <f t="shared" si="3"/>
        <v>0</v>
      </c>
      <c r="AF37" s="81">
        <f t="shared" si="4"/>
        <v>0.41428571428696159</v>
      </c>
      <c r="AG37" s="81">
        <f t="shared" si="5"/>
        <v>0</v>
      </c>
    </row>
    <row r="38" spans="1:33" s="81" customFormat="1" ht="11.25" customHeight="1" x14ac:dyDescent="0.25">
      <c r="A38" s="53">
        <v>3</v>
      </c>
      <c r="B38" s="2" t="s">
        <v>167</v>
      </c>
      <c r="C38" s="2" t="s">
        <v>175</v>
      </c>
      <c r="D38" s="58">
        <v>70</v>
      </c>
      <c r="E38" s="58">
        <v>2</v>
      </c>
      <c r="F38" s="58">
        <v>0</v>
      </c>
      <c r="G38" s="58">
        <v>0</v>
      </c>
      <c r="H38" s="58">
        <v>1</v>
      </c>
      <c r="I38" s="58">
        <v>12555</v>
      </c>
      <c r="J38" s="58">
        <v>13664</v>
      </c>
      <c r="K38" s="58">
        <v>286724</v>
      </c>
      <c r="L38" s="58">
        <v>5492970</v>
      </c>
      <c r="M38" s="58">
        <v>197533</v>
      </c>
      <c r="N38" s="58">
        <v>5977227</v>
      </c>
      <c r="O38" s="58">
        <v>85389</v>
      </c>
      <c r="P38" s="58">
        <v>562248</v>
      </c>
      <c r="Q38" s="58">
        <v>406328</v>
      </c>
      <c r="R38" s="58">
        <v>0</v>
      </c>
      <c r="S38" s="58">
        <v>0</v>
      </c>
      <c r="T38" s="58">
        <v>168766</v>
      </c>
      <c r="U38" s="58">
        <v>0</v>
      </c>
      <c r="V38" s="58">
        <v>0</v>
      </c>
      <c r="W38" s="58">
        <v>0</v>
      </c>
      <c r="X38" s="58">
        <v>19491</v>
      </c>
      <c r="Y38" s="58">
        <v>7134061</v>
      </c>
      <c r="Z38" s="58">
        <f t="shared" si="0"/>
        <v>78471</v>
      </c>
      <c r="AA38" s="58">
        <f t="shared" si="9"/>
        <v>101915.15714285715</v>
      </c>
      <c r="AB38" s="58">
        <f t="shared" si="8"/>
        <v>522.1063378220141</v>
      </c>
      <c r="AC38" s="156">
        <v>17</v>
      </c>
      <c r="AD38" s="2"/>
      <c r="AE38" s="81">
        <f t="shared" si="3"/>
        <v>0</v>
      </c>
      <c r="AF38" s="81">
        <f t="shared" si="4"/>
        <v>-4.2857142863795161E-2</v>
      </c>
      <c r="AG38" s="81">
        <f t="shared" si="5"/>
        <v>-1</v>
      </c>
    </row>
    <row r="39" spans="1:33" s="81" customFormat="1" ht="11.25" customHeight="1" x14ac:dyDescent="0.25">
      <c r="A39" s="53">
        <v>1</v>
      </c>
      <c r="B39" s="2" t="s">
        <v>176</v>
      </c>
      <c r="C39" s="2" t="s">
        <v>177</v>
      </c>
      <c r="D39" s="58">
        <v>833</v>
      </c>
      <c r="E39" s="58">
        <v>49</v>
      </c>
      <c r="F39" s="58">
        <v>46</v>
      </c>
      <c r="G39" s="58">
        <v>0</v>
      </c>
      <c r="H39" s="58">
        <v>0</v>
      </c>
      <c r="I39" s="58">
        <v>88299</v>
      </c>
      <c r="J39" s="58">
        <v>99142</v>
      </c>
      <c r="K39" s="58">
        <v>1754728</v>
      </c>
      <c r="L39" s="58">
        <v>31488923</v>
      </c>
      <c r="M39" s="58">
        <v>1969277</v>
      </c>
      <c r="N39" s="58">
        <v>35212928</v>
      </c>
      <c r="O39" s="58">
        <v>42272</v>
      </c>
      <c r="P39" s="58">
        <v>0</v>
      </c>
      <c r="Q39" s="58">
        <v>3533542</v>
      </c>
      <c r="R39" s="58">
        <v>0</v>
      </c>
      <c r="S39" s="58">
        <v>340875</v>
      </c>
      <c r="T39" s="58">
        <v>69717</v>
      </c>
      <c r="U39" s="58">
        <v>797017</v>
      </c>
      <c r="V39" s="58">
        <v>87259</v>
      </c>
      <c r="W39" s="58">
        <v>0</v>
      </c>
      <c r="X39" s="58">
        <v>275587</v>
      </c>
      <c r="Y39" s="58">
        <v>40316925</v>
      </c>
      <c r="Z39" s="58">
        <f t="shared" si="0"/>
        <v>37801.82833133253</v>
      </c>
      <c r="AA39" s="58">
        <f t="shared" si="9"/>
        <v>48399.669867947181</v>
      </c>
      <c r="AB39" s="58">
        <f t="shared" si="8"/>
        <v>406.6583788908838</v>
      </c>
      <c r="AC39" s="156">
        <v>21</v>
      </c>
      <c r="AD39" s="2"/>
      <c r="AE39" s="81">
        <f t="shared" si="3"/>
        <v>0</v>
      </c>
      <c r="AF39" s="81">
        <f t="shared" si="4"/>
        <v>0.42256902761437232</v>
      </c>
      <c r="AG39" s="81">
        <f t="shared" si="5"/>
        <v>0</v>
      </c>
    </row>
    <row r="40" spans="1:33" s="81" customFormat="1" ht="11.25" customHeight="1" x14ac:dyDescent="0.25">
      <c r="A40" s="53">
        <v>3</v>
      </c>
      <c r="B40" s="2" t="s">
        <v>176</v>
      </c>
      <c r="C40" s="2" t="s">
        <v>178</v>
      </c>
      <c r="D40" s="58">
        <v>3194</v>
      </c>
      <c r="E40" s="58">
        <v>140</v>
      </c>
      <c r="F40" s="58">
        <v>0</v>
      </c>
      <c r="G40" s="58">
        <v>0</v>
      </c>
      <c r="H40" s="58">
        <v>128</v>
      </c>
      <c r="I40" s="58">
        <v>338561</v>
      </c>
      <c r="J40" s="58">
        <v>369957</v>
      </c>
      <c r="K40" s="58">
        <v>6898220</v>
      </c>
      <c r="L40" s="58">
        <v>154263016</v>
      </c>
      <c r="M40" s="58">
        <v>6182346</v>
      </c>
      <c r="N40" s="58">
        <v>167343582</v>
      </c>
      <c r="O40" s="58">
        <v>52393</v>
      </c>
      <c r="P40" s="58">
        <v>0</v>
      </c>
      <c r="Q40" s="58">
        <v>28803314</v>
      </c>
      <c r="R40" s="58">
        <v>0</v>
      </c>
      <c r="S40" s="58">
        <v>11531250</v>
      </c>
      <c r="T40" s="58">
        <v>802449</v>
      </c>
      <c r="U40" s="58">
        <v>5574258</v>
      </c>
      <c r="V40" s="58">
        <v>6623410</v>
      </c>
      <c r="W40" s="58">
        <v>0</v>
      </c>
      <c r="X40" s="58">
        <v>2939504</v>
      </c>
      <c r="Y40" s="58">
        <v>223617767</v>
      </c>
      <c r="Z40" s="58">
        <f t="shared" si="0"/>
        <v>48297.750782717594</v>
      </c>
      <c r="AA40" s="58">
        <f t="shared" si="9"/>
        <v>70011.824358171565</v>
      </c>
      <c r="AB40" s="58">
        <f t="shared" si="8"/>
        <v>604.44258927388864</v>
      </c>
      <c r="AC40" s="156">
        <v>21</v>
      </c>
      <c r="AD40" s="2"/>
      <c r="AE40" s="81">
        <f t="shared" si="3"/>
        <v>0</v>
      </c>
      <c r="AF40" s="81">
        <f t="shared" si="4"/>
        <v>0.10644959298952017</v>
      </c>
      <c r="AG40" s="81">
        <f t="shared" si="5"/>
        <v>0</v>
      </c>
    </row>
    <row r="41" spans="1:33" s="81" customFormat="1" ht="11.25" customHeight="1" x14ac:dyDescent="0.25">
      <c r="A41" s="53">
        <v>2</v>
      </c>
      <c r="B41" s="2" t="s">
        <v>176</v>
      </c>
      <c r="C41" s="2" t="s">
        <v>179</v>
      </c>
      <c r="D41" s="58">
        <v>1389</v>
      </c>
      <c r="E41" s="58">
        <v>67</v>
      </c>
      <c r="F41" s="58">
        <v>0</v>
      </c>
      <c r="G41" s="58">
        <v>59</v>
      </c>
      <c r="H41" s="58">
        <v>0</v>
      </c>
      <c r="I41" s="58">
        <v>178053</v>
      </c>
      <c r="J41" s="58">
        <v>187958</v>
      </c>
      <c r="K41" s="58">
        <v>2814564</v>
      </c>
      <c r="L41" s="58">
        <v>58719572</v>
      </c>
      <c r="M41" s="58">
        <v>3096187</v>
      </c>
      <c r="N41" s="58">
        <v>64630323</v>
      </c>
      <c r="O41" s="58">
        <v>46530</v>
      </c>
      <c r="P41" s="58">
        <v>0</v>
      </c>
      <c r="Q41" s="58">
        <v>6382288</v>
      </c>
      <c r="R41" s="58">
        <v>0</v>
      </c>
      <c r="S41" s="58">
        <v>6850000</v>
      </c>
      <c r="T41" s="58">
        <v>50447</v>
      </c>
      <c r="U41" s="58">
        <v>1799049</v>
      </c>
      <c r="V41" s="58">
        <v>437546</v>
      </c>
      <c r="W41" s="58">
        <v>0</v>
      </c>
      <c r="X41" s="58">
        <v>1118418</v>
      </c>
      <c r="Y41" s="58">
        <v>81268071</v>
      </c>
      <c r="Z41" s="58">
        <f t="shared" ref="Z41:Z60" si="10">IFERROR(L41/D41,0)</f>
        <v>42274.709863210941</v>
      </c>
      <c r="AA41" s="58">
        <f t="shared" ref="AA41:AA60" si="11">IFERROR(Y41/D41,0)</f>
        <v>58508.330453563714</v>
      </c>
      <c r="AB41" s="58">
        <f t="shared" ref="AB41:AB60" si="12">IFERROR(Y41/J41,0)</f>
        <v>432.37356749912215</v>
      </c>
      <c r="AC41" s="156">
        <v>21</v>
      </c>
      <c r="AD41" s="2"/>
      <c r="AE41" s="81">
        <f t="shared" ref="AE41:AE45" si="13">SUM(K41:M41)-N41</f>
        <v>0</v>
      </c>
      <c r="AF41" s="81">
        <f t="shared" ref="AF41:AF45" si="14">IF(D41=0,0,N41/D41-O41)</f>
        <v>0.11015118790237466</v>
      </c>
      <c r="AG41" s="81">
        <f t="shared" ref="AG41:AG45" si="15">SUM(P41:X41)+N41-Y41</f>
        <v>0</v>
      </c>
    </row>
    <row r="42" spans="1:33" s="81" customFormat="1" ht="11.25" customHeight="1" x14ac:dyDescent="0.25">
      <c r="A42" s="53">
        <v>1</v>
      </c>
      <c r="B42" s="2" t="s">
        <v>180</v>
      </c>
      <c r="C42" s="2" t="s">
        <v>181</v>
      </c>
      <c r="D42" s="58">
        <v>440</v>
      </c>
      <c r="E42" s="58">
        <v>20</v>
      </c>
      <c r="F42" s="58">
        <v>10</v>
      </c>
      <c r="G42" s="58">
        <v>10</v>
      </c>
      <c r="H42" s="58">
        <v>0</v>
      </c>
      <c r="I42" s="58">
        <v>26806</v>
      </c>
      <c r="J42" s="58">
        <v>38150</v>
      </c>
      <c r="K42" s="58">
        <v>579558</v>
      </c>
      <c r="L42" s="58">
        <v>9501202</v>
      </c>
      <c r="M42" s="58">
        <v>312072</v>
      </c>
      <c r="N42" s="58">
        <v>10392832</v>
      </c>
      <c r="O42" s="58">
        <v>23620</v>
      </c>
      <c r="P42" s="58">
        <v>177226</v>
      </c>
      <c r="Q42" s="58">
        <v>510765</v>
      </c>
      <c r="R42" s="58">
        <v>0</v>
      </c>
      <c r="S42" s="58">
        <v>0</v>
      </c>
      <c r="T42" s="58">
        <v>136820</v>
      </c>
      <c r="U42" s="58">
        <v>183563</v>
      </c>
      <c r="V42" s="58">
        <v>0</v>
      </c>
      <c r="W42" s="58">
        <v>3752</v>
      </c>
      <c r="X42" s="58">
        <v>71997</v>
      </c>
      <c r="Y42" s="58">
        <v>11476955</v>
      </c>
      <c r="Z42" s="58">
        <f t="shared" si="10"/>
        <v>21593.640909090907</v>
      </c>
      <c r="AA42" s="58">
        <f t="shared" si="11"/>
        <v>26083.988636363636</v>
      </c>
      <c r="AB42" s="58">
        <f t="shared" si="12"/>
        <v>300.83761467889906</v>
      </c>
      <c r="AC42" s="156" t="s">
        <v>182</v>
      </c>
      <c r="AD42" s="2"/>
      <c r="AE42" s="81">
        <f t="shared" si="13"/>
        <v>0</v>
      </c>
      <c r="AF42" s="81">
        <f t="shared" si="14"/>
        <v>7.2727272727206582E-2</v>
      </c>
      <c r="AG42" s="81">
        <f t="shared" si="15"/>
        <v>0</v>
      </c>
    </row>
    <row r="43" spans="1:33" s="81" customFormat="1" ht="11.25" customHeight="1" x14ac:dyDescent="0.25">
      <c r="A43" s="53">
        <v>2</v>
      </c>
      <c r="B43" s="2" t="s">
        <v>183</v>
      </c>
      <c r="C43" s="2" t="s">
        <v>184</v>
      </c>
      <c r="D43" s="58">
        <v>546</v>
      </c>
      <c r="E43" s="58">
        <v>23</v>
      </c>
      <c r="F43" s="58">
        <v>0</v>
      </c>
      <c r="G43" s="58">
        <v>23</v>
      </c>
      <c r="H43" s="58">
        <v>0</v>
      </c>
      <c r="I43" s="58">
        <v>71424</v>
      </c>
      <c r="J43" s="58">
        <v>86067</v>
      </c>
      <c r="K43" s="58">
        <v>1123581</v>
      </c>
      <c r="L43" s="58">
        <v>19787092</v>
      </c>
      <c r="M43" s="58">
        <v>1462175</v>
      </c>
      <c r="N43" s="58">
        <v>22372848</v>
      </c>
      <c r="O43" s="58">
        <v>40976</v>
      </c>
      <c r="P43" s="58">
        <v>0</v>
      </c>
      <c r="Q43" s="58">
        <v>3343011</v>
      </c>
      <c r="R43" s="58">
        <v>0</v>
      </c>
      <c r="S43" s="58">
        <v>0</v>
      </c>
      <c r="T43" s="58">
        <v>76659</v>
      </c>
      <c r="U43" s="58">
        <v>2511056</v>
      </c>
      <c r="V43" s="58">
        <v>493080</v>
      </c>
      <c r="W43" s="58">
        <v>0</v>
      </c>
      <c r="X43" s="58">
        <v>669903</v>
      </c>
      <c r="Y43" s="58">
        <v>29466557</v>
      </c>
      <c r="Z43" s="58">
        <f t="shared" si="10"/>
        <v>36240.095238095237</v>
      </c>
      <c r="AA43" s="58">
        <f t="shared" si="11"/>
        <v>53968.053113553113</v>
      </c>
      <c r="AB43" s="58">
        <f t="shared" si="12"/>
        <v>342.3676554312338</v>
      </c>
      <c r="AC43" s="156">
        <v>16</v>
      </c>
      <c r="AD43" s="2"/>
      <c r="AE43" s="81">
        <f t="shared" si="13"/>
        <v>0</v>
      </c>
      <c r="AF43" s="81">
        <f t="shared" si="14"/>
        <v>-8.7912087910808623E-2</v>
      </c>
      <c r="AG43" s="81">
        <f t="shared" si="15"/>
        <v>0</v>
      </c>
    </row>
    <row r="44" spans="1:33" s="81" customFormat="1" ht="11.25" customHeight="1" x14ac:dyDescent="0.25">
      <c r="A44" s="53">
        <v>1</v>
      </c>
      <c r="B44" s="183" t="s">
        <v>185</v>
      </c>
      <c r="C44" s="183" t="s">
        <v>186</v>
      </c>
      <c r="D44" s="58">
        <v>1148</v>
      </c>
      <c r="E44" s="58">
        <v>70</v>
      </c>
      <c r="F44" s="139">
        <v>70</v>
      </c>
      <c r="G44" s="58">
        <v>0</v>
      </c>
      <c r="H44" s="58">
        <v>0</v>
      </c>
      <c r="I44" s="58">
        <v>94929</v>
      </c>
      <c r="J44" s="58">
        <v>134499</v>
      </c>
      <c r="K44" s="58">
        <v>1123375</v>
      </c>
      <c r="L44" s="58">
        <v>37886372</v>
      </c>
      <c r="M44" s="58">
        <v>3505817</v>
      </c>
      <c r="N44" s="58">
        <v>42515564</v>
      </c>
      <c r="O44" s="58">
        <v>37034</v>
      </c>
      <c r="P44" s="58">
        <v>0</v>
      </c>
      <c r="Q44" s="58">
        <v>0</v>
      </c>
      <c r="R44" s="58">
        <v>0</v>
      </c>
      <c r="S44" s="58">
        <v>0</v>
      </c>
      <c r="T44" s="58">
        <v>0</v>
      </c>
      <c r="U44" s="58">
        <v>0</v>
      </c>
      <c r="V44" s="58">
        <v>0</v>
      </c>
      <c r="W44" s="58">
        <v>0</v>
      </c>
      <c r="X44" s="58">
        <v>0</v>
      </c>
      <c r="Y44" s="58">
        <v>42515564</v>
      </c>
      <c r="Z44" s="58">
        <f t="shared" si="10"/>
        <v>33002.066202090595</v>
      </c>
      <c r="AA44" s="58">
        <f t="shared" si="11"/>
        <v>37034.463414634149</v>
      </c>
      <c r="AB44" s="58">
        <f t="shared" si="12"/>
        <v>316.10319779329217</v>
      </c>
      <c r="AC44" s="156" t="s">
        <v>187</v>
      </c>
      <c r="AD44" s="2"/>
      <c r="AE44" s="81">
        <f t="shared" si="13"/>
        <v>0</v>
      </c>
      <c r="AF44" s="81">
        <f t="shared" si="14"/>
        <v>0.46341463414864847</v>
      </c>
      <c r="AG44" s="81">
        <f t="shared" si="15"/>
        <v>0</v>
      </c>
    </row>
    <row r="45" spans="1:33" s="81" customFormat="1" ht="11.25" customHeight="1" x14ac:dyDescent="0.25">
      <c r="A45" s="53">
        <v>4</v>
      </c>
      <c r="B45" s="2" t="s">
        <v>185</v>
      </c>
      <c r="C45" s="2" t="s">
        <v>188</v>
      </c>
      <c r="D45" s="58">
        <v>0</v>
      </c>
      <c r="E45" s="58">
        <v>0</v>
      </c>
      <c r="F45" s="58">
        <v>0</v>
      </c>
      <c r="G45" s="58">
        <v>0</v>
      </c>
      <c r="H45" s="58">
        <v>0</v>
      </c>
      <c r="I45" s="58">
        <v>12605</v>
      </c>
      <c r="J45" s="58">
        <v>19917</v>
      </c>
      <c r="K45" s="58">
        <v>332841</v>
      </c>
      <c r="L45" s="58">
        <v>10698344</v>
      </c>
      <c r="M45" s="58">
        <v>142695</v>
      </c>
      <c r="N45" s="58">
        <v>11173880</v>
      </c>
      <c r="O45" s="58">
        <v>0</v>
      </c>
      <c r="P45" s="58">
        <v>0</v>
      </c>
      <c r="Q45" s="58">
        <v>0</v>
      </c>
      <c r="R45" s="58">
        <v>0</v>
      </c>
      <c r="S45" s="58">
        <v>0</v>
      </c>
      <c r="T45" s="58">
        <v>0</v>
      </c>
      <c r="U45" s="58">
        <v>0</v>
      </c>
      <c r="V45" s="58">
        <v>0</v>
      </c>
      <c r="W45" s="58">
        <v>0</v>
      </c>
      <c r="X45" s="58">
        <v>0</v>
      </c>
      <c r="Y45" s="58">
        <v>11173880</v>
      </c>
      <c r="Z45" s="58">
        <f t="shared" si="10"/>
        <v>0</v>
      </c>
      <c r="AA45" s="58">
        <f t="shared" si="11"/>
        <v>0</v>
      </c>
      <c r="AB45" s="58">
        <f t="shared" si="12"/>
        <v>561.02224230556806</v>
      </c>
      <c r="AC45" s="156">
        <v>21</v>
      </c>
      <c r="AD45" s="2"/>
      <c r="AE45" s="81">
        <f t="shared" si="13"/>
        <v>0</v>
      </c>
      <c r="AF45" s="81">
        <f t="shared" si="14"/>
        <v>0</v>
      </c>
      <c r="AG45" s="81">
        <f t="shared" si="15"/>
        <v>0</v>
      </c>
    </row>
    <row r="46" spans="1:33" s="81" customFormat="1" ht="11.25" customHeight="1" x14ac:dyDescent="0.25">
      <c r="A46" s="53">
        <v>2</v>
      </c>
      <c r="B46" s="2" t="s">
        <v>185</v>
      </c>
      <c r="C46" s="2" t="s">
        <v>189</v>
      </c>
      <c r="D46" s="58">
        <v>506</v>
      </c>
      <c r="E46" s="58">
        <v>23</v>
      </c>
      <c r="F46" s="58">
        <v>0</v>
      </c>
      <c r="G46" s="58">
        <v>26</v>
      </c>
      <c r="H46" s="58">
        <v>0</v>
      </c>
      <c r="I46" s="58">
        <v>59315</v>
      </c>
      <c r="J46" s="58">
        <v>72592</v>
      </c>
      <c r="K46" s="58">
        <v>983423</v>
      </c>
      <c r="L46" s="58">
        <v>29564809</v>
      </c>
      <c r="M46" s="58">
        <v>1786068</v>
      </c>
      <c r="N46" s="58">
        <v>32334300</v>
      </c>
      <c r="O46" s="58">
        <v>63902</v>
      </c>
      <c r="P46" s="58">
        <v>0</v>
      </c>
      <c r="Q46" s="92">
        <v>0</v>
      </c>
      <c r="R46" s="58">
        <v>0</v>
      </c>
      <c r="S46" s="58">
        <v>0</v>
      </c>
      <c r="T46" s="92">
        <v>0</v>
      </c>
      <c r="U46" s="58">
        <v>0</v>
      </c>
      <c r="V46" s="58">
        <v>0</v>
      </c>
      <c r="W46" s="58">
        <v>0</v>
      </c>
      <c r="X46" s="92">
        <v>0</v>
      </c>
      <c r="Y46" s="58">
        <v>32334300</v>
      </c>
      <c r="Z46" s="58">
        <f t="shared" si="10"/>
        <v>58428.476284584984</v>
      </c>
      <c r="AA46" s="58">
        <f t="shared" si="11"/>
        <v>63901.77865612648</v>
      </c>
      <c r="AB46" s="58">
        <f t="shared" si="12"/>
        <v>445.42511571523033</v>
      </c>
      <c r="AC46" s="156">
        <v>21</v>
      </c>
      <c r="AD46" s="2"/>
      <c r="AE46" s="81">
        <f t="shared" ref="AE46:AE53" si="16">SUM(K46:M46)-N46</f>
        <v>0</v>
      </c>
      <c r="AF46" s="81">
        <f t="shared" ref="AF46:AF53" si="17">IF(D46=0,0,N46/D46-O46)</f>
        <v>-0.22134387351979967</v>
      </c>
      <c r="AG46" s="81">
        <f t="shared" ref="AG46:AG53" si="18">SUM(P46:X46)+N46-Y46</f>
        <v>0</v>
      </c>
    </row>
    <row r="47" spans="1:33" s="81" customFormat="1" ht="11.25" customHeight="1" x14ac:dyDescent="0.25">
      <c r="A47" s="53">
        <v>4</v>
      </c>
      <c r="B47" s="2" t="s">
        <v>185</v>
      </c>
      <c r="C47" s="2" t="s">
        <v>190</v>
      </c>
      <c r="D47" s="58">
        <v>0</v>
      </c>
      <c r="E47" s="58">
        <v>0</v>
      </c>
      <c r="F47" s="58">
        <v>0</v>
      </c>
      <c r="G47" s="58">
        <v>0</v>
      </c>
      <c r="H47" s="58">
        <v>0</v>
      </c>
      <c r="I47" s="58">
        <v>19745</v>
      </c>
      <c r="J47" s="58">
        <v>29541</v>
      </c>
      <c r="K47" s="58">
        <v>744491</v>
      </c>
      <c r="L47" s="58">
        <v>14122884</v>
      </c>
      <c r="M47" s="58">
        <v>225440</v>
      </c>
      <c r="N47" s="58">
        <v>15092816</v>
      </c>
      <c r="O47" s="58">
        <v>0</v>
      </c>
      <c r="P47" s="58">
        <v>0</v>
      </c>
      <c r="Q47" s="92">
        <v>0</v>
      </c>
      <c r="R47" s="58">
        <v>0</v>
      </c>
      <c r="S47" s="58">
        <v>0</v>
      </c>
      <c r="T47" s="58">
        <v>0</v>
      </c>
      <c r="U47" s="58">
        <v>0</v>
      </c>
      <c r="V47" s="58">
        <v>0</v>
      </c>
      <c r="W47" s="58">
        <v>0</v>
      </c>
      <c r="X47" s="58">
        <v>0</v>
      </c>
      <c r="Y47" s="58">
        <v>15092816</v>
      </c>
      <c r="Z47" s="58">
        <f t="shared" si="10"/>
        <v>0</v>
      </c>
      <c r="AA47" s="58">
        <f t="shared" si="11"/>
        <v>0</v>
      </c>
      <c r="AB47" s="58">
        <f t="shared" si="12"/>
        <v>510.91080193629193</v>
      </c>
      <c r="AC47" s="156">
        <v>21</v>
      </c>
      <c r="AD47" s="2"/>
      <c r="AE47" s="81">
        <f t="shared" si="16"/>
        <v>-1</v>
      </c>
      <c r="AF47" s="81">
        <f t="shared" si="17"/>
        <v>0</v>
      </c>
      <c r="AG47" s="81">
        <f t="shared" si="18"/>
        <v>0</v>
      </c>
    </row>
    <row r="48" spans="1:33" s="81" customFormat="1" ht="11.25" customHeight="1" x14ac:dyDescent="0.25">
      <c r="A48" s="53">
        <v>1</v>
      </c>
      <c r="B48" s="2" t="s">
        <v>185</v>
      </c>
      <c r="C48" s="2" t="s">
        <v>191</v>
      </c>
      <c r="D48" s="58">
        <v>1083</v>
      </c>
      <c r="E48" s="58">
        <v>68</v>
      </c>
      <c r="F48" s="58">
        <v>68</v>
      </c>
      <c r="G48" s="58">
        <v>0</v>
      </c>
      <c r="H48" s="58">
        <v>0</v>
      </c>
      <c r="I48" s="58">
        <v>100871</v>
      </c>
      <c r="J48" s="58">
        <v>134916</v>
      </c>
      <c r="K48" s="58">
        <v>1331147</v>
      </c>
      <c r="L48" s="58">
        <v>46827993</v>
      </c>
      <c r="M48" s="58">
        <v>3265526</v>
      </c>
      <c r="N48" s="58">
        <v>51424666</v>
      </c>
      <c r="O48" s="58">
        <v>47484</v>
      </c>
      <c r="P48" s="58">
        <v>0</v>
      </c>
      <c r="Q48" s="92">
        <v>0</v>
      </c>
      <c r="R48" s="58">
        <v>0</v>
      </c>
      <c r="S48" s="58">
        <v>0</v>
      </c>
      <c r="T48" s="58">
        <v>0</v>
      </c>
      <c r="U48" s="92">
        <v>0</v>
      </c>
      <c r="V48" s="58">
        <v>0</v>
      </c>
      <c r="W48" s="58">
        <v>0</v>
      </c>
      <c r="X48" s="58">
        <v>0</v>
      </c>
      <c r="Y48" s="58">
        <v>51424666</v>
      </c>
      <c r="Z48" s="58">
        <f t="shared" si="10"/>
        <v>43239.144044321329</v>
      </c>
      <c r="AA48" s="58">
        <f t="shared" si="11"/>
        <v>47483.532779316716</v>
      </c>
      <c r="AB48" s="58">
        <f t="shared" si="12"/>
        <v>381.16061845889294</v>
      </c>
      <c r="AC48" s="153">
        <v>21</v>
      </c>
      <c r="AD48" s="2"/>
      <c r="AE48" s="81">
        <f t="shared" si="16"/>
        <v>0</v>
      </c>
      <c r="AF48" s="81">
        <f t="shared" si="17"/>
        <v>-0.46722068328381283</v>
      </c>
      <c r="AG48" s="81">
        <f t="shared" si="18"/>
        <v>0</v>
      </c>
    </row>
    <row r="49" spans="1:33" s="81" customFormat="1" ht="11.25" customHeight="1" x14ac:dyDescent="0.25">
      <c r="A49" s="53">
        <v>2</v>
      </c>
      <c r="B49" s="183" t="s">
        <v>185</v>
      </c>
      <c r="C49" s="183" t="s">
        <v>192</v>
      </c>
      <c r="D49" s="58">
        <v>1348</v>
      </c>
      <c r="E49" s="58">
        <v>64</v>
      </c>
      <c r="F49" s="58">
        <v>0</v>
      </c>
      <c r="G49" s="58">
        <v>64</v>
      </c>
      <c r="H49" s="58">
        <v>0</v>
      </c>
      <c r="I49" s="58">
        <v>133562</v>
      </c>
      <c r="J49" s="58">
        <v>196735</v>
      </c>
      <c r="K49" s="58">
        <v>2248544</v>
      </c>
      <c r="L49" s="58">
        <v>54861573</v>
      </c>
      <c r="M49" s="58">
        <v>3945925</v>
      </c>
      <c r="N49" s="58">
        <v>61056042</v>
      </c>
      <c r="O49" s="58">
        <v>45294</v>
      </c>
      <c r="P49" s="58">
        <v>0</v>
      </c>
      <c r="Q49" s="92">
        <v>0</v>
      </c>
      <c r="R49" s="58">
        <v>0</v>
      </c>
      <c r="S49" s="58">
        <v>0</v>
      </c>
      <c r="T49" s="58">
        <v>0</v>
      </c>
      <c r="U49" s="92">
        <v>0</v>
      </c>
      <c r="V49" s="58">
        <v>0</v>
      </c>
      <c r="W49" s="58">
        <v>10179</v>
      </c>
      <c r="X49" s="58">
        <v>0</v>
      </c>
      <c r="Y49" s="58">
        <v>61066221</v>
      </c>
      <c r="Z49" s="58">
        <f t="shared" si="10"/>
        <v>40698.496290801188</v>
      </c>
      <c r="AA49" s="58">
        <f t="shared" si="11"/>
        <v>45301.350890207716</v>
      </c>
      <c r="AB49" s="58">
        <f t="shared" si="12"/>
        <v>310.39835819757542</v>
      </c>
      <c r="AC49" s="153">
        <v>21</v>
      </c>
      <c r="AD49" s="2"/>
      <c r="AE49" s="81">
        <f t="shared" si="16"/>
        <v>0</v>
      </c>
      <c r="AF49" s="81">
        <f t="shared" si="17"/>
        <v>-0.20029673590761377</v>
      </c>
      <c r="AG49" s="81">
        <f t="shared" si="18"/>
        <v>0</v>
      </c>
    </row>
    <row r="50" spans="1:33" s="81" customFormat="1" ht="11.25" customHeight="1" x14ac:dyDescent="0.25">
      <c r="A50" s="53">
        <v>1</v>
      </c>
      <c r="B50" s="2" t="s">
        <v>193</v>
      </c>
      <c r="C50" s="2" t="s">
        <v>194</v>
      </c>
      <c r="D50" s="58">
        <v>552</v>
      </c>
      <c r="E50" s="58">
        <v>10</v>
      </c>
      <c r="F50" s="58">
        <v>10</v>
      </c>
      <c r="G50" s="58">
        <v>0</v>
      </c>
      <c r="H50" s="58">
        <v>0</v>
      </c>
      <c r="I50" s="58">
        <v>25509</v>
      </c>
      <c r="J50" s="58">
        <v>31748</v>
      </c>
      <c r="K50" s="58">
        <v>1334044</v>
      </c>
      <c r="L50" s="58">
        <v>18851691</v>
      </c>
      <c r="M50" s="58">
        <v>1885169</v>
      </c>
      <c r="N50" s="58">
        <v>22070904</v>
      </c>
      <c r="O50" s="58">
        <v>39984</v>
      </c>
      <c r="P50" s="58">
        <v>0</v>
      </c>
      <c r="Q50" s="92">
        <v>5283978</v>
      </c>
      <c r="R50" s="58">
        <v>0</v>
      </c>
      <c r="S50" s="58">
        <v>0</v>
      </c>
      <c r="T50" s="58">
        <v>0</v>
      </c>
      <c r="U50" s="92">
        <v>0</v>
      </c>
      <c r="V50" s="58">
        <v>0</v>
      </c>
      <c r="W50" s="58">
        <v>0</v>
      </c>
      <c r="X50" s="58">
        <v>0</v>
      </c>
      <c r="Y50" s="58">
        <v>27354882</v>
      </c>
      <c r="Z50" s="58">
        <f t="shared" si="10"/>
        <v>34151.614130434784</v>
      </c>
      <c r="AA50" s="58">
        <f t="shared" si="11"/>
        <v>49555.945652173912</v>
      </c>
      <c r="AB50" s="58">
        <f t="shared" si="12"/>
        <v>861.62536222754193</v>
      </c>
      <c r="AC50" s="153">
        <v>18</v>
      </c>
      <c r="AD50" s="2"/>
      <c r="AE50" s="81">
        <f t="shared" si="16"/>
        <v>0</v>
      </c>
      <c r="AF50" s="81">
        <f t="shared" si="17"/>
        <v>-0.47826086956774816</v>
      </c>
      <c r="AG50" s="81">
        <f t="shared" si="18"/>
        <v>0</v>
      </c>
    </row>
    <row r="51" spans="1:33" s="81" customFormat="1" ht="11.25" customHeight="1" x14ac:dyDescent="0.25">
      <c r="A51" s="175">
        <v>1</v>
      </c>
      <c r="B51" s="176" t="s">
        <v>199</v>
      </c>
      <c r="C51" s="176" t="s">
        <v>200</v>
      </c>
      <c r="D51" s="177">
        <v>598</v>
      </c>
      <c r="E51" s="177">
        <v>37</v>
      </c>
      <c r="F51" s="177">
        <v>34</v>
      </c>
      <c r="G51" s="177">
        <v>0</v>
      </c>
      <c r="H51" s="177">
        <v>0</v>
      </c>
      <c r="I51" s="177">
        <v>77197</v>
      </c>
      <c r="J51" s="177">
        <v>87532</v>
      </c>
      <c r="K51" s="177">
        <v>1217270</v>
      </c>
      <c r="L51" s="177">
        <v>27152204</v>
      </c>
      <c r="M51" s="177">
        <v>824033</v>
      </c>
      <c r="N51" s="177">
        <v>29193507</v>
      </c>
      <c r="O51" s="177">
        <v>48819</v>
      </c>
      <c r="P51" s="177">
        <v>0</v>
      </c>
      <c r="Q51" s="177">
        <v>2975921</v>
      </c>
      <c r="R51" s="177">
        <v>0</v>
      </c>
      <c r="S51" s="177">
        <v>0</v>
      </c>
      <c r="T51" s="177">
        <v>62016</v>
      </c>
      <c r="U51" s="177">
        <v>0</v>
      </c>
      <c r="V51" s="177">
        <v>0</v>
      </c>
      <c r="W51" s="177">
        <v>0</v>
      </c>
      <c r="X51" s="177">
        <v>498125</v>
      </c>
      <c r="Y51" s="177">
        <v>32729569</v>
      </c>
      <c r="Z51" s="177">
        <f t="shared" si="10"/>
        <v>45405.023411371236</v>
      </c>
      <c r="AA51" s="177">
        <f t="shared" si="11"/>
        <v>54731.720735785952</v>
      </c>
      <c r="AB51" s="177">
        <f t="shared" si="12"/>
        <v>373.91547091349452</v>
      </c>
      <c r="AC51" s="181" t="s">
        <v>237</v>
      </c>
      <c r="AD51" s="176"/>
      <c r="AE51" s="179">
        <f t="shared" si="16"/>
        <v>0</v>
      </c>
      <c r="AF51" s="179">
        <f t="shared" si="17"/>
        <v>-0.42642140468524303</v>
      </c>
      <c r="AG51" s="179">
        <f t="shared" si="18"/>
        <v>0</v>
      </c>
    </row>
    <row r="52" spans="1:33" s="81" customFormat="1" ht="11.25" customHeight="1" x14ac:dyDescent="0.25">
      <c r="A52" s="53">
        <v>1</v>
      </c>
      <c r="B52" s="2" t="s">
        <v>213</v>
      </c>
      <c r="C52" s="2" t="s">
        <v>214</v>
      </c>
      <c r="D52" s="58">
        <v>760</v>
      </c>
      <c r="E52" s="58">
        <v>39</v>
      </c>
      <c r="F52" s="58">
        <v>39</v>
      </c>
      <c r="G52" s="58">
        <v>0</v>
      </c>
      <c r="H52" s="58">
        <v>0</v>
      </c>
      <c r="I52" s="58">
        <v>80703</v>
      </c>
      <c r="J52" s="58">
        <v>112335</v>
      </c>
      <c r="K52" s="58">
        <v>1262624</v>
      </c>
      <c r="L52" s="58">
        <v>19875128</v>
      </c>
      <c r="M52" s="58">
        <v>1200224</v>
      </c>
      <c r="N52" s="58">
        <v>22337976</v>
      </c>
      <c r="O52" s="58">
        <v>29392</v>
      </c>
      <c r="P52" s="58">
        <v>305298</v>
      </c>
      <c r="Q52" s="58">
        <v>2736506</v>
      </c>
      <c r="R52" s="58">
        <v>0</v>
      </c>
      <c r="S52" s="58">
        <v>825000</v>
      </c>
      <c r="T52" s="58">
        <v>589707</v>
      </c>
      <c r="U52" s="58">
        <v>1476841</v>
      </c>
      <c r="V52" s="58">
        <v>0</v>
      </c>
      <c r="W52" s="58">
        <v>0</v>
      </c>
      <c r="X52" s="58">
        <v>428952</v>
      </c>
      <c r="Y52" s="58">
        <v>28700279</v>
      </c>
      <c r="Z52" s="58">
        <f t="shared" si="10"/>
        <v>26151.484210526316</v>
      </c>
      <c r="AA52" s="58">
        <f t="shared" si="11"/>
        <v>37763.525000000001</v>
      </c>
      <c r="AB52" s="58">
        <f t="shared" si="12"/>
        <v>255.48830729514398</v>
      </c>
      <c r="AC52" s="156" t="s">
        <v>215</v>
      </c>
      <c r="AD52" s="2"/>
      <c r="AE52" s="81">
        <f t="shared" si="16"/>
        <v>0</v>
      </c>
      <c r="AF52" s="81">
        <f t="shared" si="17"/>
        <v>7.3684210525243543E-2</v>
      </c>
      <c r="AG52" s="81">
        <f t="shared" si="18"/>
        <v>1</v>
      </c>
    </row>
    <row r="53" spans="1:33" s="81" customFormat="1" ht="11.25" customHeight="1" x14ac:dyDescent="0.25">
      <c r="A53" s="53">
        <v>2</v>
      </c>
      <c r="B53" s="2" t="s">
        <v>219</v>
      </c>
      <c r="C53" s="2" t="s">
        <v>220</v>
      </c>
      <c r="D53" s="58">
        <v>1104</v>
      </c>
      <c r="E53" s="58">
        <v>48</v>
      </c>
      <c r="F53" s="58">
        <v>0</v>
      </c>
      <c r="G53" s="58">
        <v>48</v>
      </c>
      <c r="H53" s="58">
        <v>0</v>
      </c>
      <c r="I53" s="58">
        <v>97695</v>
      </c>
      <c r="J53" s="58">
        <v>126454</v>
      </c>
      <c r="K53" s="58">
        <v>2426482</v>
      </c>
      <c r="L53" s="58">
        <v>42756057</v>
      </c>
      <c r="M53" s="58">
        <v>1607346</v>
      </c>
      <c r="N53" s="58">
        <v>46789885</v>
      </c>
      <c r="O53" s="58">
        <v>42382</v>
      </c>
      <c r="P53" s="58">
        <v>66210</v>
      </c>
      <c r="Q53" s="58">
        <v>7084246</v>
      </c>
      <c r="R53" s="58">
        <v>0</v>
      </c>
      <c r="S53" s="58">
        <v>0</v>
      </c>
      <c r="T53" s="58">
        <v>0</v>
      </c>
      <c r="U53" s="58">
        <v>0</v>
      </c>
      <c r="V53" s="58">
        <v>0</v>
      </c>
      <c r="W53" s="58">
        <v>505975</v>
      </c>
      <c r="X53" s="58">
        <v>3299500</v>
      </c>
      <c r="Y53" s="58">
        <v>57745816</v>
      </c>
      <c r="Z53" s="58">
        <f t="shared" si="10"/>
        <v>38728.3125</v>
      </c>
      <c r="AA53" s="58">
        <f t="shared" si="11"/>
        <v>52305.992753623192</v>
      </c>
      <c r="AB53" s="58">
        <f t="shared" si="12"/>
        <v>456.65472029354549</v>
      </c>
      <c r="AC53" s="156">
        <v>17</v>
      </c>
      <c r="AD53" s="2"/>
      <c r="AE53" s="81">
        <f t="shared" si="16"/>
        <v>0</v>
      </c>
      <c r="AF53" s="81">
        <f t="shared" si="17"/>
        <v>0.14221014492795803</v>
      </c>
      <c r="AG53" s="81">
        <f t="shared" si="18"/>
        <v>0</v>
      </c>
    </row>
    <row r="54" spans="1:33" s="81" customFormat="1" ht="11.25" customHeight="1" x14ac:dyDescent="0.25">
      <c r="A54" s="53">
        <v>1</v>
      </c>
      <c r="B54" s="2" t="s">
        <v>219</v>
      </c>
      <c r="C54" s="2" t="s">
        <v>221</v>
      </c>
      <c r="D54" s="58">
        <v>817</v>
      </c>
      <c r="E54" s="58">
        <v>45</v>
      </c>
      <c r="F54" s="58">
        <v>45</v>
      </c>
      <c r="G54" s="58">
        <v>0</v>
      </c>
      <c r="H54" s="58">
        <v>0</v>
      </c>
      <c r="I54" s="58">
        <v>65563</v>
      </c>
      <c r="J54" s="58">
        <v>98045</v>
      </c>
      <c r="K54" s="58">
        <v>1827282</v>
      </c>
      <c r="L54" s="58">
        <v>36507715</v>
      </c>
      <c r="M54" s="58">
        <v>1379306</v>
      </c>
      <c r="N54" s="58">
        <v>39714303</v>
      </c>
      <c r="O54" s="58">
        <v>48610</v>
      </c>
      <c r="P54" s="58">
        <v>662554</v>
      </c>
      <c r="Q54" s="58">
        <v>5452397</v>
      </c>
      <c r="R54" s="58">
        <v>0</v>
      </c>
      <c r="S54" s="58">
        <v>0</v>
      </c>
      <c r="T54" s="58">
        <v>0</v>
      </c>
      <c r="U54" s="58">
        <v>0</v>
      </c>
      <c r="V54" s="58">
        <v>0</v>
      </c>
      <c r="W54" s="58">
        <v>49127</v>
      </c>
      <c r="X54" s="58">
        <v>2137640</v>
      </c>
      <c r="Y54" s="58">
        <v>48016021</v>
      </c>
      <c r="Z54" s="58">
        <f t="shared" si="10"/>
        <v>44685.085679314565</v>
      </c>
      <c r="AA54" s="58">
        <f t="shared" si="11"/>
        <v>58771.139534883718</v>
      </c>
      <c r="AB54" s="58">
        <f t="shared" si="12"/>
        <v>489.73451986332805</v>
      </c>
      <c r="AC54" s="156">
        <v>17</v>
      </c>
      <c r="AD54" s="2"/>
      <c r="AE54" s="81">
        <f t="shared" ref="AE54:AE60" si="19">SUM(K54:M54)-N54</f>
        <v>0</v>
      </c>
      <c r="AF54" s="81">
        <f t="shared" ref="AF54:AF60" si="20">IF(D54=0,0,N54/D54-O54)</f>
        <v>-8.2007343939039856E-2</v>
      </c>
      <c r="AG54" s="81">
        <f t="shared" ref="AG54:AG60" si="21">SUM(P54:X54)+N54-Y54</f>
        <v>0</v>
      </c>
    </row>
    <row r="55" spans="1:33" s="81" customFormat="1" ht="11.25" customHeight="1" x14ac:dyDescent="0.25">
      <c r="A55" s="53">
        <v>1</v>
      </c>
      <c r="B55" s="2" t="s">
        <v>213</v>
      </c>
      <c r="C55" s="2" t="s">
        <v>222</v>
      </c>
      <c r="D55" s="58">
        <v>760</v>
      </c>
      <c r="E55" s="58">
        <v>39</v>
      </c>
      <c r="F55" s="58">
        <v>39</v>
      </c>
      <c r="G55" s="58">
        <v>0</v>
      </c>
      <c r="H55" s="58">
        <v>0</v>
      </c>
      <c r="I55" s="58">
        <v>80829</v>
      </c>
      <c r="J55" s="58">
        <v>111332</v>
      </c>
      <c r="K55" s="58">
        <v>1365098</v>
      </c>
      <c r="L55" s="58">
        <v>19713099</v>
      </c>
      <c r="M55" s="58">
        <v>1161480</v>
      </c>
      <c r="N55" s="58">
        <v>22239674</v>
      </c>
      <c r="O55" s="58">
        <v>29263</v>
      </c>
      <c r="P55" s="58">
        <v>317123</v>
      </c>
      <c r="Q55" s="58">
        <v>2565236</v>
      </c>
      <c r="R55" s="58">
        <v>0</v>
      </c>
      <c r="S55" s="58">
        <v>0</v>
      </c>
      <c r="T55" s="58">
        <v>899708</v>
      </c>
      <c r="U55" s="58">
        <v>1766019</v>
      </c>
      <c r="V55" s="58">
        <v>234623</v>
      </c>
      <c r="W55" s="58">
        <v>0</v>
      </c>
      <c r="X55" s="58">
        <v>439138</v>
      </c>
      <c r="Y55" s="58">
        <v>28461521</v>
      </c>
      <c r="Z55" s="58">
        <f t="shared" si="10"/>
        <v>25938.288157894738</v>
      </c>
      <c r="AA55" s="58">
        <f t="shared" si="11"/>
        <v>37449.369736842105</v>
      </c>
      <c r="AB55" s="58">
        <f t="shared" si="12"/>
        <v>255.64546581396183</v>
      </c>
      <c r="AC55" s="156" t="s">
        <v>223</v>
      </c>
      <c r="AD55" s="2"/>
      <c r="AE55" s="81">
        <f t="shared" si="19"/>
        <v>3</v>
      </c>
      <c r="AF55" s="81">
        <f t="shared" si="20"/>
        <v>-0.27105263157864101</v>
      </c>
      <c r="AG55" s="81">
        <f t="shared" si="21"/>
        <v>0</v>
      </c>
    </row>
    <row r="56" spans="1:33" s="81" customFormat="1" ht="11.25" customHeight="1" x14ac:dyDescent="0.25">
      <c r="A56" s="53">
        <v>3</v>
      </c>
      <c r="B56" s="2" t="s">
        <v>224</v>
      </c>
      <c r="C56" s="2" t="s">
        <v>227</v>
      </c>
      <c r="D56" s="58">
        <v>2107</v>
      </c>
      <c r="E56" s="58">
        <v>88</v>
      </c>
      <c r="F56" s="58">
        <v>0</v>
      </c>
      <c r="G56" s="58">
        <v>0</v>
      </c>
      <c r="H56" s="58">
        <v>88</v>
      </c>
      <c r="I56" s="58">
        <v>178190</v>
      </c>
      <c r="J56" s="58">
        <v>231420</v>
      </c>
      <c r="K56" s="58">
        <v>3072272</v>
      </c>
      <c r="L56" s="58">
        <v>51028737</v>
      </c>
      <c r="M56" s="58">
        <v>5200841</v>
      </c>
      <c r="N56" s="58">
        <v>59301850</v>
      </c>
      <c r="O56" s="58">
        <v>28145</v>
      </c>
      <c r="P56" s="58">
        <v>11663</v>
      </c>
      <c r="Q56" s="58">
        <v>7192277</v>
      </c>
      <c r="R56" s="58">
        <v>485072</v>
      </c>
      <c r="S56" s="58">
        <v>7214993</v>
      </c>
      <c r="T56" s="58">
        <v>1108193</v>
      </c>
      <c r="U56" s="58">
        <v>1736842</v>
      </c>
      <c r="V56" s="58">
        <v>493909</v>
      </c>
      <c r="W56" s="58"/>
      <c r="X56" s="58">
        <v>818878</v>
      </c>
      <c r="Y56" s="58">
        <v>78363676</v>
      </c>
      <c r="Z56" s="58">
        <f t="shared" si="10"/>
        <v>24218.669672520169</v>
      </c>
      <c r="AA56" s="58">
        <f t="shared" si="11"/>
        <v>37192.062648315143</v>
      </c>
      <c r="AB56" s="58">
        <f t="shared" si="12"/>
        <v>338.62101806239735</v>
      </c>
      <c r="AC56" s="156" t="s">
        <v>225</v>
      </c>
      <c r="AD56" s="2"/>
      <c r="AE56" s="81">
        <f t="shared" si="19"/>
        <v>0</v>
      </c>
      <c r="AF56" s="81">
        <f t="shared" si="20"/>
        <v>0.15899383008945733</v>
      </c>
      <c r="AG56" s="81">
        <f t="shared" si="21"/>
        <v>1</v>
      </c>
    </row>
    <row r="57" spans="1:33" s="81" customFormat="1" ht="11.25" customHeight="1" x14ac:dyDescent="0.25">
      <c r="A57" s="53">
        <v>3</v>
      </c>
      <c r="B57" s="2" t="s">
        <v>230</v>
      </c>
      <c r="C57" s="2" t="s">
        <v>229</v>
      </c>
      <c r="D57" s="58">
        <v>625</v>
      </c>
      <c r="E57" s="58">
        <v>25</v>
      </c>
      <c r="F57" s="58"/>
      <c r="G57" s="58"/>
      <c r="H57" s="58">
        <v>25</v>
      </c>
      <c r="I57" s="58">
        <v>40900</v>
      </c>
      <c r="J57" s="58">
        <v>51898</v>
      </c>
      <c r="K57" s="58">
        <v>1392385</v>
      </c>
      <c r="L57" s="58">
        <v>26650502</v>
      </c>
      <c r="M57" s="58">
        <v>1905895</v>
      </c>
      <c r="N57" s="58">
        <v>29948782</v>
      </c>
      <c r="O57" s="58">
        <v>47918</v>
      </c>
      <c r="P57" s="58">
        <v>0</v>
      </c>
      <c r="Q57" s="58">
        <v>1480437</v>
      </c>
      <c r="R57" s="58">
        <v>0</v>
      </c>
      <c r="S57" s="58">
        <v>0</v>
      </c>
      <c r="T57" s="58">
        <v>34765</v>
      </c>
      <c r="U57" s="58">
        <v>0</v>
      </c>
      <c r="V57" s="58">
        <v>0</v>
      </c>
      <c r="W57" s="58">
        <v>0</v>
      </c>
      <c r="X57" s="58">
        <v>15990</v>
      </c>
      <c r="Y57" s="58">
        <v>31479974</v>
      </c>
      <c r="Z57" s="58">
        <f t="shared" si="10"/>
        <v>42640.803200000002</v>
      </c>
      <c r="AA57" s="58">
        <f t="shared" si="11"/>
        <v>50367.958400000003</v>
      </c>
      <c r="AB57" s="58">
        <f t="shared" si="12"/>
        <v>606.57393348491269</v>
      </c>
      <c r="AC57" s="156">
        <v>20</v>
      </c>
      <c r="AD57" s="2"/>
      <c r="AE57" s="81">
        <f t="shared" si="19"/>
        <v>0</v>
      </c>
      <c r="AF57" s="81">
        <f t="shared" si="20"/>
        <v>5.1200000001699664E-2</v>
      </c>
      <c r="AG57" s="81">
        <f t="shared" si="21"/>
        <v>0</v>
      </c>
    </row>
    <row r="58" spans="1:33" s="81" customFormat="1" ht="11.25" customHeight="1" x14ac:dyDescent="0.25">
      <c r="A58" s="53">
        <v>3</v>
      </c>
      <c r="B58" s="2" t="s">
        <v>230</v>
      </c>
      <c r="C58" s="2" t="s">
        <v>233</v>
      </c>
      <c r="D58" s="58">
        <v>525</v>
      </c>
      <c r="E58" s="58">
        <v>21</v>
      </c>
      <c r="F58" s="58">
        <v>0</v>
      </c>
      <c r="G58" s="58">
        <v>0</v>
      </c>
      <c r="H58" s="58">
        <v>19</v>
      </c>
      <c r="I58" s="58">
        <v>62948</v>
      </c>
      <c r="J58" s="58">
        <v>112309</v>
      </c>
      <c r="K58" s="58">
        <v>631471</v>
      </c>
      <c r="L58" s="58">
        <v>8662925</v>
      </c>
      <c r="M58" s="58">
        <v>894550</v>
      </c>
      <c r="N58" s="58">
        <v>10188946</v>
      </c>
      <c r="O58" s="58">
        <v>19408</v>
      </c>
      <c r="P58" s="58">
        <v>0</v>
      </c>
      <c r="Q58" s="58">
        <v>167326</v>
      </c>
      <c r="R58" s="58">
        <v>0</v>
      </c>
      <c r="S58" s="58">
        <v>0</v>
      </c>
      <c r="T58" s="58">
        <v>5550</v>
      </c>
      <c r="U58" s="58">
        <v>0</v>
      </c>
      <c r="V58" s="58">
        <v>0</v>
      </c>
      <c r="W58" s="58">
        <v>0</v>
      </c>
      <c r="X58" s="58">
        <v>0</v>
      </c>
      <c r="Y58" s="58">
        <v>10361822</v>
      </c>
      <c r="Z58" s="58">
        <f t="shared" si="10"/>
        <v>16500.809523809523</v>
      </c>
      <c r="AA58" s="58">
        <f t="shared" si="11"/>
        <v>19736.803809523808</v>
      </c>
      <c r="AB58" s="58">
        <f t="shared" si="12"/>
        <v>92.26172434978497</v>
      </c>
      <c r="AC58" s="156">
        <v>20</v>
      </c>
      <c r="AD58" s="2"/>
      <c r="AE58" s="81">
        <f t="shared" si="19"/>
        <v>0</v>
      </c>
      <c r="AF58" s="81">
        <f t="shared" si="20"/>
        <v>-0.48380952380830422</v>
      </c>
      <c r="AG58" s="81">
        <f t="shared" si="21"/>
        <v>0</v>
      </c>
    </row>
    <row r="59" spans="1:33" s="81" customFormat="1" ht="11.25" customHeight="1" x14ac:dyDescent="0.25">
      <c r="A59" s="53">
        <v>1</v>
      </c>
      <c r="B59" s="2" t="s">
        <v>234</v>
      </c>
      <c r="C59" s="2" t="s">
        <v>235</v>
      </c>
      <c r="D59" s="58">
        <v>181</v>
      </c>
      <c r="E59" s="58">
        <v>10</v>
      </c>
      <c r="F59" s="58">
        <v>4</v>
      </c>
      <c r="G59" s="58">
        <v>0</v>
      </c>
      <c r="H59" s="58">
        <v>0</v>
      </c>
      <c r="I59" s="58">
        <v>18961</v>
      </c>
      <c r="J59" s="58">
        <v>20000</v>
      </c>
      <c r="K59" s="58">
        <v>536147</v>
      </c>
      <c r="L59" s="58">
        <v>5873133</v>
      </c>
      <c r="M59" s="58">
        <v>539421</v>
      </c>
      <c r="N59" s="58">
        <v>6948701</v>
      </c>
      <c r="O59" s="58">
        <v>38391</v>
      </c>
      <c r="P59" s="58">
        <v>438717</v>
      </c>
      <c r="Q59" s="58">
        <v>696002</v>
      </c>
      <c r="R59" s="58">
        <v>152516</v>
      </c>
      <c r="S59" s="58">
        <v>0</v>
      </c>
      <c r="T59" s="58">
        <v>417016</v>
      </c>
      <c r="U59" s="58">
        <v>167750</v>
      </c>
      <c r="V59" s="58">
        <v>0</v>
      </c>
      <c r="W59" s="58">
        <v>75683</v>
      </c>
      <c r="X59" s="58">
        <v>438090</v>
      </c>
      <c r="Y59" s="58">
        <v>9334475</v>
      </c>
      <c r="Z59" s="58">
        <f t="shared" si="10"/>
        <v>32448.248618784532</v>
      </c>
      <c r="AA59" s="58">
        <f t="shared" si="11"/>
        <v>51571.685082872929</v>
      </c>
      <c r="AB59" s="58">
        <f t="shared" si="12"/>
        <v>466.72375</v>
      </c>
      <c r="AC59" s="156" t="s">
        <v>225</v>
      </c>
      <c r="AD59" s="2"/>
      <c r="AE59" s="81">
        <f t="shared" si="19"/>
        <v>0</v>
      </c>
      <c r="AF59" s="81">
        <f t="shared" si="20"/>
        <v>-0.38674033149436582</v>
      </c>
      <c r="AG59" s="62">
        <f t="shared" si="21"/>
        <v>0</v>
      </c>
    </row>
    <row r="60" spans="1:33" s="81" customFormat="1" ht="11.25" customHeight="1" x14ac:dyDescent="0.25">
      <c r="A60" s="53">
        <v>2</v>
      </c>
      <c r="B60" s="2" t="s">
        <v>230</v>
      </c>
      <c r="C60" s="2" t="s">
        <v>236</v>
      </c>
      <c r="D60" s="58">
        <v>1495</v>
      </c>
      <c r="E60" s="58">
        <v>71</v>
      </c>
      <c r="F60" s="58">
        <v>48</v>
      </c>
      <c r="G60" s="58">
        <v>23</v>
      </c>
      <c r="H60" s="58">
        <v>0</v>
      </c>
      <c r="I60" s="58">
        <v>110039</v>
      </c>
      <c r="J60" s="58">
        <v>152525</v>
      </c>
      <c r="K60" s="58">
        <v>2648251</v>
      </c>
      <c r="L60" s="58">
        <v>48123614</v>
      </c>
      <c r="M60" s="58">
        <v>4072186</v>
      </c>
      <c r="N60" s="58">
        <v>54844051</v>
      </c>
      <c r="O60" s="58">
        <v>36685</v>
      </c>
      <c r="P60" s="58">
        <v>0</v>
      </c>
      <c r="Q60" s="92">
        <v>4241167</v>
      </c>
      <c r="R60" s="58">
        <v>383792</v>
      </c>
      <c r="S60" s="58">
        <v>0</v>
      </c>
      <c r="T60" s="58">
        <v>1179519</v>
      </c>
      <c r="U60" s="92">
        <v>1574358</v>
      </c>
      <c r="V60" s="58">
        <v>1132465</v>
      </c>
      <c r="W60" s="58">
        <v>109925</v>
      </c>
      <c r="X60" s="58">
        <v>676877</v>
      </c>
      <c r="Y60" s="58">
        <v>64142154</v>
      </c>
      <c r="Z60" s="58">
        <f t="shared" si="10"/>
        <v>32189.708361204015</v>
      </c>
      <c r="AA60" s="58">
        <f t="shared" si="11"/>
        <v>42904.450836120399</v>
      </c>
      <c r="AB60" s="58">
        <f t="shared" si="12"/>
        <v>420.53534830355682</v>
      </c>
      <c r="AC60" s="153">
        <v>20</v>
      </c>
      <c r="AD60" s="2"/>
      <c r="AE60" s="2">
        <f t="shared" si="19"/>
        <v>0</v>
      </c>
      <c r="AF60" s="81">
        <f t="shared" si="20"/>
        <v>-1.6053511702921242E-2</v>
      </c>
      <c r="AG60" s="81">
        <f t="shared" si="21"/>
        <v>0</v>
      </c>
    </row>
    <row r="61" spans="1:33" s="81" customFormat="1" ht="11.25" customHeight="1" x14ac:dyDescent="0.25">
      <c r="A61" s="53"/>
      <c r="C61" s="2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156"/>
      <c r="AD61" s="2"/>
      <c r="AE61" s="2"/>
    </row>
    <row r="62" spans="1:33" s="81" customFormat="1" ht="11.25" customHeight="1" x14ac:dyDescent="0.25">
      <c r="A62" s="60">
        <f>SUBTOTAL(3,A15:A61)</f>
        <v>46</v>
      </c>
      <c r="B62" s="2"/>
      <c r="C62" s="2"/>
      <c r="D62" s="61">
        <f t="shared" ref="D62:AB62" si="22">SUBTOTAL(9,D15:D61)</f>
        <v>25140</v>
      </c>
      <c r="E62" s="61">
        <f t="shared" si="22"/>
        <v>1180</v>
      </c>
      <c r="F62" s="61">
        <f t="shared" si="22"/>
        <v>529</v>
      </c>
      <c r="G62" s="61">
        <f t="shared" si="22"/>
        <v>335</v>
      </c>
      <c r="H62" s="61">
        <f t="shared" si="22"/>
        <v>281</v>
      </c>
      <c r="I62" s="61">
        <f t="shared" si="22"/>
        <v>2388573</v>
      </c>
      <c r="J62" s="61">
        <f t="shared" si="22"/>
        <v>3075748</v>
      </c>
      <c r="K62" s="61">
        <f t="shared" si="22"/>
        <v>46775367</v>
      </c>
      <c r="L62" s="61">
        <f t="shared" si="22"/>
        <v>945510884</v>
      </c>
      <c r="M62" s="61">
        <f t="shared" si="22"/>
        <v>57617677</v>
      </c>
      <c r="N62" s="61">
        <f t="shared" si="22"/>
        <v>1049903925</v>
      </c>
      <c r="O62" s="61">
        <f t="shared" si="22"/>
        <v>3053377</v>
      </c>
      <c r="P62" s="61">
        <f t="shared" si="22"/>
        <v>9312035</v>
      </c>
      <c r="Q62" s="61">
        <f t="shared" si="22"/>
        <v>94374193</v>
      </c>
      <c r="R62" s="61">
        <f t="shared" si="22"/>
        <v>2076818</v>
      </c>
      <c r="S62" s="61">
        <f t="shared" si="22"/>
        <v>26762118</v>
      </c>
      <c r="T62" s="61">
        <f t="shared" si="22"/>
        <v>8478766</v>
      </c>
      <c r="U62" s="61">
        <f t="shared" si="22"/>
        <v>18495631</v>
      </c>
      <c r="V62" s="61">
        <f t="shared" si="22"/>
        <v>9502292</v>
      </c>
      <c r="W62" s="61">
        <f t="shared" si="22"/>
        <v>1897481</v>
      </c>
      <c r="X62" s="61">
        <f t="shared" si="22"/>
        <v>15430991</v>
      </c>
      <c r="Y62" s="61">
        <f t="shared" si="22"/>
        <v>1236234250</v>
      </c>
      <c r="Z62" s="61">
        <f t="shared" si="22"/>
        <v>2742655.7617366081</v>
      </c>
      <c r="AA62" s="61">
        <f t="shared" si="22"/>
        <v>3723221.0552104218</v>
      </c>
      <c r="AB62" s="61">
        <f t="shared" si="22"/>
        <v>19594.50577703493</v>
      </c>
      <c r="AC62" s="156"/>
      <c r="AD62" s="2"/>
      <c r="AE62" s="2"/>
    </row>
    <row r="63" spans="1:33" s="81" customFormat="1" ht="11.25" customHeight="1" x14ac:dyDescent="0.25">
      <c r="A63" s="53"/>
      <c r="B63" s="2"/>
      <c r="C63" s="2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32"/>
      <c r="AA63" s="32"/>
      <c r="AB63" s="32"/>
      <c r="AC63" s="156"/>
      <c r="AD63" s="2"/>
      <c r="AE63" s="2"/>
      <c r="AF63" s="74"/>
      <c r="AG63" s="74"/>
    </row>
    <row r="64" spans="1:33" s="3" customFormat="1" ht="11.25" customHeight="1" x14ac:dyDescent="0.25">
      <c r="A64" s="56" t="s">
        <v>107</v>
      </c>
      <c r="D64" s="61"/>
      <c r="E64" s="61"/>
      <c r="F64" s="61"/>
      <c r="G64" s="61"/>
      <c r="H64" s="61"/>
      <c r="I64" s="61"/>
      <c r="J64" s="61"/>
      <c r="K64" s="47"/>
      <c r="L64" s="47"/>
      <c r="M64" s="47"/>
      <c r="N64" s="47"/>
      <c r="O64" s="47"/>
      <c r="P64" s="65"/>
      <c r="Q64" s="65"/>
      <c r="R64" s="78"/>
      <c r="S64" s="65"/>
      <c r="T64" s="65"/>
      <c r="U64" s="65"/>
      <c r="V64" s="65"/>
      <c r="W64" s="65"/>
      <c r="X64" s="65"/>
      <c r="Y64" s="47"/>
      <c r="Z64" s="61"/>
      <c r="AA64" s="61"/>
      <c r="AB64" s="61"/>
      <c r="AC64" s="154"/>
    </row>
    <row r="65" spans="1:29" s="3" customFormat="1" ht="11.25" customHeight="1" x14ac:dyDescent="0.25">
      <c r="A65" s="56">
        <f>COUNTIF(A15:A61,"=1")</f>
        <v>23</v>
      </c>
      <c r="B65" s="3" t="s">
        <v>108</v>
      </c>
      <c r="D65" s="61">
        <f>+AVERAGEIF($A$15:$A$61,1,D15:D61)</f>
        <v>405.86956521739131</v>
      </c>
      <c r="E65" s="61">
        <f>+AVERAGEIF($A$15:$A$61,1,E15:E61)</f>
        <v>21.826086956521738</v>
      </c>
      <c r="F65" s="61">
        <f t="shared" ref="F65:AB65" si="23">+AVERAGEIF($A$15:$A$61,1,F15:F61)</f>
        <v>20.913043478260871</v>
      </c>
      <c r="G65" s="61">
        <f t="shared" si="23"/>
        <v>0.43478260869565216</v>
      </c>
      <c r="H65" s="61">
        <f t="shared" si="23"/>
        <v>0</v>
      </c>
      <c r="I65" s="61">
        <f t="shared" si="23"/>
        <v>36838.695652173912</v>
      </c>
      <c r="J65" s="61">
        <f t="shared" si="23"/>
        <v>48379.739130434784</v>
      </c>
      <c r="K65" s="61">
        <f t="shared" si="23"/>
        <v>724149.30434782605</v>
      </c>
      <c r="L65" s="61">
        <f t="shared" si="23"/>
        <v>14821645.521739131</v>
      </c>
      <c r="M65" s="61">
        <f t="shared" si="23"/>
        <v>956404.73913043481</v>
      </c>
      <c r="N65" s="61">
        <f t="shared" si="23"/>
        <v>16502199.391304348</v>
      </c>
      <c r="O65" s="61">
        <f t="shared" si="23"/>
        <v>84601.260869565216</v>
      </c>
      <c r="P65" s="61">
        <f t="shared" si="23"/>
        <v>214495.4347826087</v>
      </c>
      <c r="Q65" s="61">
        <f t="shared" si="23"/>
        <v>1238255.5217391304</v>
      </c>
      <c r="R65" s="61">
        <f t="shared" si="23"/>
        <v>52519.739130434784</v>
      </c>
      <c r="S65" s="61">
        <f t="shared" si="23"/>
        <v>50690.217391304344</v>
      </c>
      <c r="T65" s="61">
        <f t="shared" si="23"/>
        <v>161658.95652173914</v>
      </c>
      <c r="U65" s="61">
        <f t="shared" si="23"/>
        <v>204682.08695652173</v>
      </c>
      <c r="V65" s="61">
        <f t="shared" si="23"/>
        <v>13994.869565217392</v>
      </c>
      <c r="W65" s="61">
        <f t="shared" si="23"/>
        <v>6260.652173913043</v>
      </c>
      <c r="X65" s="61">
        <f t="shared" si="23"/>
        <v>238253.26086956522</v>
      </c>
      <c r="Y65" s="61">
        <f t="shared" si="23"/>
        <v>18683010.130434781</v>
      </c>
      <c r="Z65" s="61">
        <f t="shared" si="23"/>
        <v>75851.29895188511</v>
      </c>
      <c r="AA65" s="61">
        <f t="shared" si="23"/>
        <v>103246.19700539448</v>
      </c>
      <c r="AB65" s="61">
        <f t="shared" si="23"/>
        <v>445.1585512896616</v>
      </c>
      <c r="AC65" s="158"/>
    </row>
    <row r="66" spans="1:29" s="3" customFormat="1" ht="11.25" customHeight="1" x14ac:dyDescent="0.25">
      <c r="A66" s="56">
        <f>COUNTIF(A15:A63,"=2")</f>
        <v>10</v>
      </c>
      <c r="B66" s="3" t="s">
        <v>109</v>
      </c>
      <c r="D66" s="61">
        <f>+AVERAGEIF($A$15:$A$61,2,D15:D61)</f>
        <v>855.4</v>
      </c>
      <c r="E66" s="61">
        <f t="shared" ref="E66:AB66" si="24">+AVERAGEIF($A$15:$A$61,2,E15:E61)</f>
        <v>37.799999999999997</v>
      </c>
      <c r="F66" s="61">
        <f t="shared" si="24"/>
        <v>4.8</v>
      </c>
      <c r="G66" s="61">
        <f t="shared" si="24"/>
        <v>32.5</v>
      </c>
      <c r="H66" s="61">
        <f t="shared" si="24"/>
        <v>0</v>
      </c>
      <c r="I66" s="61">
        <f t="shared" si="24"/>
        <v>80099.3</v>
      </c>
      <c r="J66" s="61">
        <f t="shared" si="24"/>
        <v>103525.8</v>
      </c>
      <c r="K66" s="61">
        <f t="shared" si="24"/>
        <v>1532077.7</v>
      </c>
      <c r="L66" s="61">
        <f t="shared" si="24"/>
        <v>30426222.399999999</v>
      </c>
      <c r="M66" s="61">
        <f t="shared" si="24"/>
        <v>1988312.9</v>
      </c>
      <c r="N66" s="61">
        <f t="shared" si="24"/>
        <v>33946613.100000001</v>
      </c>
      <c r="O66" s="61">
        <f t="shared" si="24"/>
        <v>59643</v>
      </c>
      <c r="P66" s="61">
        <f t="shared" si="24"/>
        <v>68092.100000000006</v>
      </c>
      <c r="Q66" s="61">
        <f t="shared" si="24"/>
        <v>2617835.1</v>
      </c>
      <c r="R66" s="61">
        <f t="shared" si="24"/>
        <v>38379.199999999997</v>
      </c>
      <c r="S66" s="61">
        <f t="shared" si="24"/>
        <v>685000</v>
      </c>
      <c r="T66" s="61">
        <f t="shared" si="24"/>
        <v>207688.7</v>
      </c>
      <c r="U66" s="61">
        <f t="shared" si="24"/>
        <v>638794.30000000005</v>
      </c>
      <c r="V66" s="61">
        <f t="shared" si="24"/>
        <v>206309.1</v>
      </c>
      <c r="W66" s="61">
        <f t="shared" si="24"/>
        <v>175348.6</v>
      </c>
      <c r="X66" s="61">
        <f t="shared" si="24"/>
        <v>613225.6</v>
      </c>
      <c r="Y66" s="61">
        <f t="shared" si="24"/>
        <v>39197285.600000001</v>
      </c>
      <c r="Z66" s="61">
        <f t="shared" si="24"/>
        <v>53108.188250547297</v>
      </c>
      <c r="AA66" s="61">
        <f t="shared" si="24"/>
        <v>72981.228312430641</v>
      </c>
      <c r="AB66" s="61">
        <f t="shared" si="24"/>
        <v>389.65697903700362</v>
      </c>
      <c r="AC66" s="158"/>
    </row>
    <row r="67" spans="1:29" s="3" customFormat="1" ht="11.25" customHeight="1" x14ac:dyDescent="0.25">
      <c r="A67" s="56">
        <f>COUNTIF(A15:A63,"=3")</f>
        <v>10</v>
      </c>
      <c r="B67" s="3" t="s">
        <v>110</v>
      </c>
      <c r="D67" s="61">
        <f>+AVERAGEIF($A$15:$A$61,3,D15:D61)</f>
        <v>725.1</v>
      </c>
      <c r="E67" s="61">
        <f t="shared" ref="E67:AB67" si="25">+AVERAGEIF($A$15:$A$61,3,E15:E61)</f>
        <v>30</v>
      </c>
      <c r="F67" s="61">
        <f t="shared" si="25"/>
        <v>0</v>
      </c>
      <c r="G67" s="61">
        <f t="shared" si="25"/>
        <v>0</v>
      </c>
      <c r="H67" s="61">
        <f t="shared" si="25"/>
        <v>28.1</v>
      </c>
      <c r="I67" s="61">
        <f t="shared" si="25"/>
        <v>70337.2</v>
      </c>
      <c r="J67" s="61">
        <f t="shared" si="25"/>
        <v>87373</v>
      </c>
      <c r="K67" s="61">
        <f t="shared" si="25"/>
        <v>1362688.1</v>
      </c>
      <c r="L67" s="61">
        <f t="shared" si="25"/>
        <v>27398240.399999999</v>
      </c>
      <c r="M67" s="61">
        <f t="shared" si="25"/>
        <v>1535887.5</v>
      </c>
      <c r="N67" s="61">
        <f t="shared" si="25"/>
        <v>30296815.899999999</v>
      </c>
      <c r="O67" s="61">
        <f t="shared" si="25"/>
        <v>51111.8</v>
      </c>
      <c r="P67" s="61">
        <f t="shared" si="25"/>
        <v>368086.2</v>
      </c>
      <c r="Q67" s="61">
        <f t="shared" si="25"/>
        <v>3971596.5</v>
      </c>
      <c r="R67" s="61">
        <f t="shared" si="25"/>
        <v>48507.199999999997</v>
      </c>
      <c r="S67" s="61">
        <f t="shared" si="25"/>
        <v>1874624.3</v>
      </c>
      <c r="T67" s="61">
        <f t="shared" si="25"/>
        <v>268372.3</v>
      </c>
      <c r="U67" s="61">
        <f t="shared" si="25"/>
        <v>740000</v>
      </c>
      <c r="V67" s="61">
        <f t="shared" si="25"/>
        <v>790813.22222222225</v>
      </c>
      <c r="W67" s="61">
        <f t="shared" si="25"/>
        <v>0</v>
      </c>
      <c r="X67" s="61">
        <f t="shared" si="25"/>
        <v>381891</v>
      </c>
      <c r="Y67" s="61">
        <f t="shared" si="25"/>
        <v>38661625.5</v>
      </c>
      <c r="Z67" s="61">
        <f t="shared" si="25"/>
        <v>46699.400333777754</v>
      </c>
      <c r="AA67" s="61">
        <f t="shared" si="25"/>
        <v>61874.624096204221</v>
      </c>
      <c r="AB67" s="61">
        <f t="shared" si="25"/>
        <v>402.19425149499534</v>
      </c>
      <c r="AC67" s="158"/>
    </row>
    <row r="68" spans="1:29" s="63" customFormat="1" ht="11.25" customHeight="1" x14ac:dyDescent="0.25">
      <c r="A68" s="67">
        <f>COUNTIF(A15:A63,"=4")</f>
        <v>3</v>
      </c>
      <c r="B68" s="63" t="s">
        <v>111</v>
      </c>
      <c r="D68" s="61">
        <f>+AVERAGEIF($A$15:$A$61,4,D15:D61)</f>
        <v>0</v>
      </c>
      <c r="E68" s="61">
        <f t="shared" ref="E68:AB68" si="26">+AVERAGEIF($A$15:$A$61,4,E15:E61)</f>
        <v>0</v>
      </c>
      <c r="F68" s="61">
        <f t="shared" si="26"/>
        <v>0</v>
      </c>
      <c r="G68" s="61">
        <f t="shared" si="26"/>
        <v>0</v>
      </c>
      <c r="H68" s="61">
        <f t="shared" si="26"/>
        <v>0</v>
      </c>
      <c r="I68" s="61">
        <f t="shared" si="26"/>
        <v>12306</v>
      </c>
      <c r="J68" s="61">
        <f t="shared" si="26"/>
        <v>18008.666666666668</v>
      </c>
      <c r="K68" s="61">
        <f t="shared" si="26"/>
        <v>390758.33333333331</v>
      </c>
      <c r="L68" s="61">
        <f t="shared" si="26"/>
        <v>8789469.666666666</v>
      </c>
      <c r="M68" s="61">
        <f t="shared" si="26"/>
        <v>126121.33333333333</v>
      </c>
      <c r="N68" s="61">
        <f t="shared" si="26"/>
        <v>9306349.666666666</v>
      </c>
      <c r="O68" s="61">
        <f t="shared" si="26"/>
        <v>0</v>
      </c>
      <c r="P68" s="61">
        <f t="shared" si="26"/>
        <v>5619</v>
      </c>
      <c r="Q68" s="61">
        <f t="shared" si="26"/>
        <v>0</v>
      </c>
      <c r="R68" s="61">
        <f t="shared" si="26"/>
        <v>0</v>
      </c>
      <c r="S68" s="61">
        <f t="shared" si="26"/>
        <v>0</v>
      </c>
      <c r="T68" s="61">
        <f t="shared" si="26"/>
        <v>0</v>
      </c>
      <c r="U68" s="61">
        <f t="shared" si="26"/>
        <v>0</v>
      </c>
      <c r="V68" s="61">
        <f t="shared" si="26"/>
        <v>0</v>
      </c>
      <c r="W68" s="61">
        <f t="shared" si="26"/>
        <v>0</v>
      </c>
      <c r="X68" s="61">
        <f t="shared" si="26"/>
        <v>0</v>
      </c>
      <c r="Y68" s="61">
        <f t="shared" si="26"/>
        <v>9311968.666666666</v>
      </c>
      <c r="Z68" s="61">
        <f t="shared" si="26"/>
        <v>0</v>
      </c>
      <c r="AA68" s="61">
        <f t="shared" si="26"/>
        <v>0</v>
      </c>
      <c r="AB68" s="61">
        <f t="shared" si="26"/>
        <v>479.11559735090606</v>
      </c>
      <c r="AC68" s="159"/>
    </row>
    <row r="69" spans="1:29" s="3" customFormat="1" ht="11.25" customHeight="1" x14ac:dyDescent="0.25">
      <c r="A69" s="56">
        <f>SUM(A65:A68)</f>
        <v>46</v>
      </c>
      <c r="B69" s="3" t="s">
        <v>112</v>
      </c>
      <c r="D69" s="61">
        <f>ROUND(SUM(D65:D68)/$A$69,0)</f>
        <v>43</v>
      </c>
      <c r="E69" s="61">
        <f t="shared" ref="E69:AB69" si="27">ROUND(SUM(E65:E68)/$A$69,0)</f>
        <v>2</v>
      </c>
      <c r="F69" s="61">
        <f t="shared" si="27"/>
        <v>1</v>
      </c>
      <c r="G69" s="61">
        <f t="shared" si="27"/>
        <v>1</v>
      </c>
      <c r="H69" s="61">
        <f t="shared" si="27"/>
        <v>1</v>
      </c>
      <c r="I69" s="61">
        <f t="shared" si="27"/>
        <v>4339</v>
      </c>
      <c r="J69" s="61">
        <f t="shared" si="27"/>
        <v>5593</v>
      </c>
      <c r="K69" s="61">
        <f t="shared" si="27"/>
        <v>87167</v>
      </c>
      <c r="L69" s="61">
        <f t="shared" si="27"/>
        <v>1770339</v>
      </c>
      <c r="M69" s="61">
        <f t="shared" si="27"/>
        <v>100146</v>
      </c>
      <c r="N69" s="61">
        <f t="shared" si="27"/>
        <v>1957652</v>
      </c>
      <c r="O69" s="61">
        <f t="shared" si="27"/>
        <v>4247</v>
      </c>
      <c r="P69" s="61">
        <f t="shared" si="27"/>
        <v>14267</v>
      </c>
      <c r="Q69" s="61">
        <f t="shared" si="27"/>
        <v>170167</v>
      </c>
      <c r="R69" s="61">
        <f t="shared" si="27"/>
        <v>3031</v>
      </c>
      <c r="S69" s="61">
        <f t="shared" si="27"/>
        <v>56746</v>
      </c>
      <c r="T69" s="61">
        <f t="shared" si="27"/>
        <v>13863</v>
      </c>
      <c r="U69" s="61">
        <f t="shared" si="27"/>
        <v>34423</v>
      </c>
      <c r="V69" s="61">
        <f t="shared" si="27"/>
        <v>21981</v>
      </c>
      <c r="W69" s="61">
        <f t="shared" si="27"/>
        <v>3948</v>
      </c>
      <c r="X69" s="61">
        <f t="shared" si="27"/>
        <v>26812</v>
      </c>
      <c r="Y69" s="61">
        <f t="shared" si="27"/>
        <v>2301172</v>
      </c>
      <c r="Z69" s="61">
        <f t="shared" si="27"/>
        <v>3819</v>
      </c>
      <c r="AA69" s="61">
        <f t="shared" si="27"/>
        <v>5176</v>
      </c>
      <c r="AB69" s="61">
        <f t="shared" si="27"/>
        <v>37</v>
      </c>
      <c r="AC69" s="158"/>
    </row>
    <row r="70" spans="1:29" s="3" customFormat="1" ht="11.25" customHeight="1" x14ac:dyDescent="0.25">
      <c r="A70" s="56"/>
      <c r="D70" s="61"/>
      <c r="E70" s="61"/>
      <c r="F70" s="61"/>
      <c r="G70" s="61"/>
      <c r="H70" s="61"/>
      <c r="I70" s="61"/>
      <c r="J70" s="61"/>
      <c r="K70" s="47"/>
      <c r="L70" s="47"/>
      <c r="M70" s="47"/>
      <c r="N70" s="47"/>
      <c r="O70" s="47"/>
      <c r="P70" s="65"/>
      <c r="Q70" s="65"/>
      <c r="R70" s="78"/>
      <c r="S70" s="65"/>
      <c r="T70" s="65"/>
      <c r="U70" s="65"/>
      <c r="V70" s="65"/>
      <c r="W70" s="65"/>
      <c r="X70" s="65"/>
      <c r="Y70" s="47"/>
      <c r="Z70" s="61"/>
      <c r="AA70" s="61"/>
      <c r="AB70" s="61"/>
      <c r="AC70" s="154"/>
    </row>
    <row r="71" spans="1:29" s="3" customFormat="1" ht="11.25" customHeight="1" x14ac:dyDescent="0.25">
      <c r="A71" s="56"/>
      <c r="D71" s="61"/>
      <c r="E71" s="61"/>
      <c r="F71" s="61"/>
      <c r="G71" s="61"/>
      <c r="H71" s="61"/>
      <c r="I71" s="61"/>
      <c r="J71" s="61"/>
      <c r="K71" s="47"/>
      <c r="L71" s="47"/>
      <c r="M71" s="47"/>
      <c r="N71" s="47"/>
      <c r="O71" s="47"/>
      <c r="P71" s="65"/>
      <c r="Q71" s="65"/>
      <c r="R71" s="78"/>
      <c r="S71" s="65"/>
      <c r="T71" s="65"/>
      <c r="U71" s="65"/>
      <c r="V71" s="65"/>
      <c r="W71" s="65"/>
      <c r="X71" s="65"/>
      <c r="Y71" s="47"/>
      <c r="Z71" s="61"/>
      <c r="AA71" s="61"/>
      <c r="AB71" s="61"/>
      <c r="AC71" s="154"/>
    </row>
    <row r="72" spans="1:29" s="3" customFormat="1" ht="11.25" customHeight="1" x14ac:dyDescent="0.25">
      <c r="A72" s="56"/>
      <c r="D72" s="61"/>
      <c r="E72" s="61"/>
      <c r="F72" s="61"/>
      <c r="G72" s="61"/>
      <c r="H72" s="61"/>
      <c r="I72" s="61"/>
      <c r="J72" s="61"/>
      <c r="K72" s="47"/>
      <c r="L72" s="47"/>
      <c r="M72" s="47"/>
      <c r="N72" s="47"/>
      <c r="O72" s="47"/>
      <c r="P72" s="65"/>
      <c r="Q72" s="65"/>
      <c r="R72" s="78"/>
      <c r="S72" s="65"/>
      <c r="T72" s="65"/>
      <c r="U72" s="65"/>
      <c r="V72" s="65"/>
      <c r="W72" s="65"/>
      <c r="X72" s="65"/>
      <c r="Y72" s="47"/>
      <c r="Z72" s="61"/>
      <c r="AA72" s="61"/>
      <c r="AB72" s="61"/>
      <c r="AC72" s="154"/>
    </row>
    <row r="76" spans="1:29" x14ac:dyDescent="0.25">
      <c r="C76" s="150" t="s">
        <v>134</v>
      </c>
    </row>
    <row r="77" spans="1:29" x14ac:dyDescent="0.25">
      <c r="C77" s="2" t="s">
        <v>126</v>
      </c>
      <c r="D77" s="146">
        <f>AllElementarySchools!A39</f>
        <v>23</v>
      </c>
      <c r="M77" s="32" t="s">
        <v>49</v>
      </c>
    </row>
    <row r="78" spans="1:29" x14ac:dyDescent="0.25">
      <c r="C78" s="2" t="s">
        <v>127</v>
      </c>
      <c r="D78" s="146">
        <f>+AllMiddleSchools!A26</f>
        <v>10</v>
      </c>
    </row>
    <row r="79" spans="1:29" x14ac:dyDescent="0.25">
      <c r="C79" s="2" t="s">
        <v>128</v>
      </c>
      <c r="D79" s="146">
        <f>+AllHighSchools!A29</f>
        <v>10</v>
      </c>
    </row>
    <row r="80" spans="1:29" x14ac:dyDescent="0.25">
      <c r="C80" s="2" t="s">
        <v>129</v>
      </c>
      <c r="D80" s="147">
        <f>+AllOther!A24</f>
        <v>3</v>
      </c>
    </row>
    <row r="81" spans="3:4" x14ac:dyDescent="0.25">
      <c r="C81" s="2" t="s">
        <v>130</v>
      </c>
      <c r="D81" s="129">
        <f>+Additions!A47</f>
        <v>27</v>
      </c>
    </row>
    <row r="82" spans="3:4" x14ac:dyDescent="0.25">
      <c r="C82" s="2" t="s">
        <v>133</v>
      </c>
      <c r="D82" s="148">
        <v>0</v>
      </c>
    </row>
    <row r="83" spans="3:4" x14ac:dyDescent="0.25">
      <c r="C83" s="3" t="s">
        <v>107</v>
      </c>
      <c r="D83" s="146">
        <f>SUM(D77:D82)</f>
        <v>73</v>
      </c>
    </row>
    <row r="84" spans="3:4" x14ac:dyDescent="0.25">
      <c r="C84" s="3" t="s">
        <v>131</v>
      </c>
      <c r="D84" s="149">
        <f>A69</f>
        <v>46</v>
      </c>
    </row>
    <row r="85" spans="3:4" x14ac:dyDescent="0.25">
      <c r="C85" s="3" t="s">
        <v>132</v>
      </c>
      <c r="D85" s="129">
        <f>+D83-D84</f>
        <v>27</v>
      </c>
    </row>
  </sheetData>
  <sortState xmlns:xlrd2="http://schemas.microsoft.com/office/spreadsheetml/2017/richdata2" ref="A15:AC47">
    <sortCondition ref="A15:A47"/>
    <sortCondition ref="B15:B47"/>
    <sortCondition ref="C15:C47"/>
  </sortState>
  <mergeCells count="2">
    <mergeCell ref="B1:AC1"/>
    <mergeCell ref="B2:AC2"/>
  </mergeCells>
  <phoneticPr fontId="2" type="noConversion"/>
  <printOptions horizontalCentered="1"/>
  <pageMargins left="0.25" right="0.25" top="0.75" bottom="0.75" header="0.3" footer="0.3"/>
  <pageSetup paperSize="5" scale="69" fitToHeight="0" orientation="landscape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G46"/>
  <sheetViews>
    <sheetView topLeftCell="H1" zoomScale="120" zoomScaleNormal="120" workbookViewId="0">
      <pane ySplit="14" topLeftCell="A24" activePane="bottomLeft" state="frozen"/>
      <selection activeCell="A15" sqref="A15"/>
      <selection pane="bottomLeft" activeCell="I42" sqref="I42"/>
    </sheetView>
  </sheetViews>
  <sheetFormatPr defaultColWidth="9.140625" defaultRowHeight="12.75" x14ac:dyDescent="0.25"/>
  <cols>
    <col min="1" max="1" width="4.85546875" style="111" customWidth="1"/>
    <col min="2" max="2" width="8.140625" style="74" customWidth="1"/>
    <col min="3" max="3" width="21.42578125" style="74" customWidth="1"/>
    <col min="4" max="4" width="6.7109375" style="74" customWidth="1"/>
    <col min="5" max="5" width="6.5703125" style="74" customWidth="1"/>
    <col min="6" max="8" width="6.140625" style="74" customWidth="1"/>
    <col min="9" max="9" width="7.140625" style="74" customWidth="1"/>
    <col min="10" max="10" width="7" style="74" customWidth="1"/>
    <col min="11" max="11" width="9.28515625" style="74" customWidth="1"/>
    <col min="12" max="12" width="10.28515625" style="74" bestFit="1" customWidth="1"/>
    <col min="13" max="13" width="9.7109375" style="74" customWidth="1"/>
    <col min="14" max="14" width="9.42578125" style="74" customWidth="1"/>
    <col min="15" max="15" width="8.28515625" style="74" customWidth="1"/>
    <col min="16" max="16" width="7.140625" style="74" customWidth="1"/>
    <col min="17" max="17" width="9.5703125" style="74" bestFit="1" customWidth="1"/>
    <col min="18" max="18" width="9.140625" style="74" customWidth="1"/>
    <col min="19" max="19" width="7.5703125" style="74" customWidth="1"/>
    <col min="20" max="20" width="8.42578125" style="74" customWidth="1"/>
    <col min="21" max="21" width="8.85546875" style="74" customWidth="1"/>
    <col min="22" max="22" width="7.5703125" style="74" customWidth="1"/>
    <col min="23" max="23" width="8.28515625" style="74" customWidth="1"/>
    <col min="24" max="24" width="8.42578125" style="74" bestFit="1" customWidth="1"/>
    <col min="25" max="25" width="9.42578125" style="74" customWidth="1"/>
    <col min="26" max="26" width="9" style="81" customWidth="1"/>
    <col min="27" max="27" width="7.28515625" style="81" customWidth="1"/>
    <col min="28" max="28" width="8.140625" style="81" customWidth="1"/>
    <col min="29" max="29" width="9.140625" style="163" customWidth="1"/>
    <col min="30" max="30" width="2.85546875" style="74" customWidth="1"/>
    <col min="31" max="33" width="9.140625" style="74"/>
    <col min="34" max="16384" width="9.140625" style="81"/>
  </cols>
  <sheetData>
    <row r="1" spans="1:33" ht="15.75" x14ac:dyDescent="0.25">
      <c r="B1" s="73" t="s">
        <v>45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2"/>
      <c r="O1" s="72"/>
      <c r="P1" s="72"/>
      <c r="Q1" s="72"/>
      <c r="R1" s="73"/>
      <c r="S1" s="73"/>
      <c r="T1" s="73"/>
      <c r="U1" s="73"/>
      <c r="V1" s="73"/>
      <c r="W1" s="73"/>
      <c r="X1" s="73"/>
      <c r="Y1" s="73"/>
      <c r="Z1" s="94"/>
      <c r="AA1" s="94"/>
      <c r="AB1" s="94"/>
      <c r="AC1" s="162"/>
    </row>
    <row r="2" spans="1:33" ht="15.75" x14ac:dyDescent="0.25">
      <c r="B2" s="73" t="s">
        <v>46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2"/>
      <c r="O2" s="72"/>
      <c r="P2" s="72"/>
      <c r="Q2" s="72"/>
      <c r="R2" s="73"/>
      <c r="S2" s="73"/>
      <c r="T2" s="73"/>
      <c r="U2" s="73"/>
      <c r="V2" s="73"/>
      <c r="W2" s="73"/>
      <c r="X2" s="73"/>
      <c r="Y2" s="73"/>
      <c r="Z2" s="94"/>
      <c r="AA2" s="94"/>
      <c r="AB2" s="94"/>
      <c r="AC2" s="162"/>
    </row>
    <row r="3" spans="1:33" ht="18" x14ac:dyDescent="0.25">
      <c r="B3" s="95" t="s">
        <v>99</v>
      </c>
      <c r="C3" s="96"/>
      <c r="D3" s="97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94"/>
      <c r="AA3" s="94"/>
      <c r="AB3" s="94"/>
      <c r="AC3" s="162"/>
    </row>
    <row r="5" spans="1:33" ht="11.25" customHeight="1" x14ac:dyDescent="0.25">
      <c r="B5" s="78" t="s">
        <v>106</v>
      </c>
      <c r="C5" s="76"/>
      <c r="D5" s="98" t="str">
        <f>SummaryAllConstr!D5</f>
        <v>CALENDAR YEAR 2024</v>
      </c>
      <c r="E5" s="99"/>
      <c r="F5" s="99"/>
      <c r="G5" s="99"/>
      <c r="H5" s="99"/>
      <c r="I5" s="99"/>
      <c r="J5" s="76"/>
      <c r="K5" s="76"/>
      <c r="L5" s="76"/>
      <c r="M5" s="76"/>
      <c r="N5" s="76"/>
      <c r="O5" s="100" t="str">
        <f>SummaryAllConstr!O5</f>
        <v>January 2024</v>
      </c>
      <c r="P5" s="101" t="s">
        <v>98</v>
      </c>
      <c r="Q5" s="75"/>
      <c r="R5" s="76"/>
      <c r="S5" s="76"/>
      <c r="T5" s="76"/>
      <c r="V5" s="76"/>
      <c r="W5" s="76"/>
      <c r="X5" s="76"/>
      <c r="Y5" s="76"/>
    </row>
    <row r="6" spans="1:33" ht="11.25" customHeight="1" x14ac:dyDescent="0.25">
      <c r="B6" s="78" t="s">
        <v>105</v>
      </c>
      <c r="C6" s="76"/>
      <c r="D6" s="98" t="str">
        <f>SummaryAllConstr!D6</f>
        <v>Construction Contract Completed Between 1/01/2024 and 12/31/2024</v>
      </c>
      <c r="E6" s="99"/>
      <c r="F6" s="99"/>
      <c r="G6" s="99"/>
      <c r="H6" s="99"/>
      <c r="I6" s="99"/>
      <c r="J6" s="76"/>
      <c r="K6" s="76"/>
      <c r="L6" s="76"/>
      <c r="M6" s="76"/>
      <c r="N6" s="76"/>
      <c r="O6" s="75" t="s">
        <v>93</v>
      </c>
      <c r="P6" s="75"/>
      <c r="Q6" s="89">
        <f>SummaryAllConstr!Q6</f>
        <v>27896</v>
      </c>
      <c r="R6" s="76"/>
      <c r="S6" s="76"/>
      <c r="T6" s="76"/>
      <c r="V6" s="76"/>
      <c r="W6" s="76"/>
      <c r="X6" s="76"/>
      <c r="Y6" s="76"/>
    </row>
    <row r="7" spans="1:33" ht="11.25" customHeight="1" x14ac:dyDescent="0.25">
      <c r="B7" s="78"/>
      <c r="C7" s="76"/>
      <c r="D7" s="98"/>
      <c r="E7" s="99"/>
      <c r="F7" s="99"/>
      <c r="G7" s="99"/>
      <c r="H7" s="99"/>
      <c r="I7" s="99"/>
      <c r="J7" s="76"/>
      <c r="K7" s="76"/>
      <c r="L7" s="76"/>
      <c r="M7" s="76"/>
      <c r="N7" s="76"/>
      <c r="O7" s="75" t="s">
        <v>94</v>
      </c>
      <c r="P7" s="75"/>
      <c r="Q7" s="89">
        <f>SummaryAllConstr!Q7</f>
        <v>30125</v>
      </c>
      <c r="R7" s="76"/>
      <c r="S7" s="76"/>
      <c r="T7" s="76"/>
      <c r="V7" s="76"/>
      <c r="W7" s="76"/>
      <c r="X7" s="76"/>
      <c r="Y7" s="76"/>
      <c r="AB7" s="108"/>
    </row>
    <row r="8" spans="1:33" ht="11.25" customHeight="1" x14ac:dyDescent="0.25">
      <c r="B8" s="78"/>
      <c r="C8" s="76"/>
      <c r="D8" s="98"/>
      <c r="E8" s="99"/>
      <c r="F8" s="99"/>
      <c r="G8" s="99"/>
      <c r="H8" s="99"/>
      <c r="I8" s="99"/>
      <c r="J8" s="76"/>
      <c r="K8" s="76"/>
      <c r="L8" s="76"/>
      <c r="M8" s="76"/>
      <c r="N8" s="76"/>
      <c r="O8" s="75" t="s">
        <v>95</v>
      </c>
      <c r="P8" s="75"/>
      <c r="Q8" s="89">
        <f>SummaryAllConstr!Q8</f>
        <v>39130</v>
      </c>
      <c r="R8" s="76"/>
      <c r="S8" s="76"/>
      <c r="T8" s="76"/>
      <c r="V8" s="76"/>
      <c r="W8" s="76"/>
      <c r="X8" s="76"/>
      <c r="Y8" s="76"/>
      <c r="AB8" s="108"/>
    </row>
    <row r="9" spans="1:33" ht="11.25" customHeight="1" x14ac:dyDescent="0.25">
      <c r="B9" s="78"/>
      <c r="C9" s="76"/>
      <c r="D9" s="98"/>
      <c r="E9" s="99"/>
      <c r="F9" s="99"/>
      <c r="G9" s="99"/>
      <c r="H9" s="99"/>
      <c r="I9" s="99"/>
      <c r="J9" s="76"/>
      <c r="K9" s="76"/>
      <c r="L9" s="76"/>
      <c r="M9" s="76"/>
      <c r="N9" s="76"/>
      <c r="R9" s="76"/>
      <c r="S9" s="76"/>
      <c r="T9" s="76"/>
      <c r="V9" s="76"/>
      <c r="W9" s="76"/>
      <c r="X9" s="76"/>
      <c r="Y9" s="76"/>
      <c r="AB9" s="108"/>
    </row>
    <row r="10" spans="1:33" ht="11.25" customHeight="1" x14ac:dyDescent="0.25">
      <c r="A10" s="112" t="s">
        <v>92</v>
      </c>
      <c r="B10" s="80"/>
      <c r="C10" s="80"/>
      <c r="D10" s="82"/>
      <c r="E10" s="82"/>
      <c r="F10" s="82"/>
      <c r="G10" s="82"/>
      <c r="H10" s="82"/>
      <c r="I10" s="82"/>
      <c r="J10" s="82"/>
      <c r="K10" s="78"/>
      <c r="L10" s="76"/>
      <c r="M10" s="76"/>
      <c r="N10" s="103"/>
      <c r="O10" s="104" t="s">
        <v>0</v>
      </c>
      <c r="P10" s="78"/>
      <c r="Q10" s="78"/>
      <c r="R10" s="76"/>
      <c r="S10" s="76"/>
      <c r="T10" s="76"/>
      <c r="U10" s="76" t="s">
        <v>2</v>
      </c>
      <c r="V10" s="76"/>
      <c r="W10" s="76"/>
      <c r="X10" s="76"/>
      <c r="Y10" s="105"/>
      <c r="Z10" s="108" t="s">
        <v>3</v>
      </c>
      <c r="AA10" s="108" t="s">
        <v>1</v>
      </c>
      <c r="AB10" s="108" t="s">
        <v>4</v>
      </c>
      <c r="AC10" s="164"/>
    </row>
    <row r="11" spans="1:33" ht="11.25" customHeight="1" x14ac:dyDescent="0.25">
      <c r="A11" s="112" t="s">
        <v>100</v>
      </c>
      <c r="B11" s="99"/>
      <c r="C11" s="76"/>
      <c r="D11" s="99"/>
      <c r="E11" s="99"/>
      <c r="F11" s="80" t="s">
        <v>89</v>
      </c>
      <c r="G11" s="80" t="s">
        <v>89</v>
      </c>
      <c r="H11" s="80" t="s">
        <v>89</v>
      </c>
      <c r="I11" s="99"/>
      <c r="J11" s="76"/>
      <c r="K11" s="79" t="s">
        <v>6</v>
      </c>
      <c r="L11" s="76"/>
      <c r="M11" s="102"/>
      <c r="N11" s="103"/>
      <c r="O11" s="104" t="s">
        <v>4</v>
      </c>
      <c r="P11" s="79" t="s">
        <v>5</v>
      </c>
      <c r="Q11" s="79"/>
      <c r="R11" s="76"/>
      <c r="S11" s="76"/>
      <c r="T11" s="76"/>
      <c r="U11" s="76" t="s">
        <v>7</v>
      </c>
      <c r="V11" s="80" t="s">
        <v>8</v>
      </c>
      <c r="W11" s="76"/>
      <c r="X11" s="76"/>
      <c r="Y11" s="105"/>
      <c r="Z11" s="108" t="s">
        <v>9</v>
      </c>
      <c r="AA11" s="108" t="s">
        <v>4</v>
      </c>
      <c r="AB11" s="108" t="s">
        <v>10</v>
      </c>
      <c r="AC11" s="164"/>
    </row>
    <row r="12" spans="1:33" ht="11.25" customHeight="1" x14ac:dyDescent="0.25">
      <c r="A12" s="112" t="s">
        <v>96</v>
      </c>
      <c r="B12" s="80"/>
      <c r="C12" s="80"/>
      <c r="D12" s="80"/>
      <c r="E12" s="80"/>
      <c r="F12" s="79" t="s">
        <v>90</v>
      </c>
      <c r="G12" s="79" t="s">
        <v>90</v>
      </c>
      <c r="H12" s="79" t="s">
        <v>90</v>
      </c>
      <c r="I12" s="80" t="s">
        <v>11</v>
      </c>
      <c r="J12" s="80" t="s">
        <v>12</v>
      </c>
      <c r="K12" s="80" t="s">
        <v>13</v>
      </c>
      <c r="L12" s="80"/>
      <c r="M12" s="79" t="s">
        <v>14</v>
      </c>
      <c r="N12" s="106" t="s">
        <v>0</v>
      </c>
      <c r="O12" s="104" t="s">
        <v>10</v>
      </c>
      <c r="P12" s="80" t="s">
        <v>13</v>
      </c>
      <c r="Q12" s="80"/>
      <c r="R12" s="80"/>
      <c r="S12" s="80"/>
      <c r="T12" s="80" t="s">
        <v>8</v>
      </c>
      <c r="U12" s="80" t="s">
        <v>15</v>
      </c>
      <c r="V12" s="76" t="s">
        <v>16</v>
      </c>
      <c r="W12" s="80" t="s">
        <v>17</v>
      </c>
      <c r="X12" s="80" t="s">
        <v>113</v>
      </c>
      <c r="Y12" s="107" t="s">
        <v>0</v>
      </c>
      <c r="Z12" s="108" t="s">
        <v>18</v>
      </c>
      <c r="AA12" s="108" t="s">
        <v>10</v>
      </c>
      <c r="AB12" s="108" t="s">
        <v>12</v>
      </c>
      <c r="AC12" s="165"/>
    </row>
    <row r="13" spans="1:33" ht="11.25" customHeight="1" x14ac:dyDescent="0.25">
      <c r="A13" s="112" t="s">
        <v>97</v>
      </c>
      <c r="B13" s="79" t="s">
        <v>19</v>
      </c>
      <c r="C13" s="80"/>
      <c r="D13" s="79" t="s">
        <v>20</v>
      </c>
      <c r="E13" s="79" t="s">
        <v>21</v>
      </c>
      <c r="F13" s="108" t="s">
        <v>91</v>
      </c>
      <c r="G13" s="108" t="s">
        <v>91</v>
      </c>
      <c r="H13" s="108" t="s">
        <v>91</v>
      </c>
      <c r="I13" s="79" t="s">
        <v>22</v>
      </c>
      <c r="J13" s="79" t="s">
        <v>22</v>
      </c>
      <c r="K13" s="79" t="s">
        <v>24</v>
      </c>
      <c r="L13" s="79" t="s">
        <v>9</v>
      </c>
      <c r="M13" s="79" t="s">
        <v>13</v>
      </c>
      <c r="N13" s="109" t="s">
        <v>25</v>
      </c>
      <c r="O13" s="104" t="s">
        <v>20</v>
      </c>
      <c r="P13" s="79" t="s">
        <v>23</v>
      </c>
      <c r="Q13" s="79" t="s">
        <v>2</v>
      </c>
      <c r="R13" s="79" t="s">
        <v>26</v>
      </c>
      <c r="S13" s="76" t="s">
        <v>2</v>
      </c>
      <c r="T13" s="76" t="s">
        <v>27</v>
      </c>
      <c r="U13" s="76" t="s">
        <v>28</v>
      </c>
      <c r="V13" s="76" t="s">
        <v>29</v>
      </c>
      <c r="W13" s="76" t="s">
        <v>30</v>
      </c>
      <c r="X13" s="76" t="s">
        <v>114</v>
      </c>
      <c r="Y13" s="105" t="s">
        <v>1</v>
      </c>
      <c r="Z13" s="108" t="s">
        <v>20</v>
      </c>
      <c r="AA13" s="108" t="s">
        <v>20</v>
      </c>
      <c r="AB13" s="118" t="s">
        <v>22</v>
      </c>
      <c r="AC13" s="166" t="s">
        <v>31</v>
      </c>
    </row>
    <row r="14" spans="1:33" ht="11.25" customHeight="1" x14ac:dyDescent="0.25">
      <c r="A14" s="112" t="s">
        <v>101</v>
      </c>
      <c r="B14" s="79" t="s">
        <v>32</v>
      </c>
      <c r="C14" s="79" t="s">
        <v>33</v>
      </c>
      <c r="D14" s="79" t="s">
        <v>34</v>
      </c>
      <c r="E14" s="79" t="s">
        <v>34</v>
      </c>
      <c r="F14" s="79" t="s">
        <v>86</v>
      </c>
      <c r="G14" s="79" t="s">
        <v>87</v>
      </c>
      <c r="H14" s="79" t="s">
        <v>88</v>
      </c>
      <c r="I14" s="79" t="s">
        <v>35</v>
      </c>
      <c r="J14" s="79" t="s">
        <v>35</v>
      </c>
      <c r="K14" s="79" t="s">
        <v>37</v>
      </c>
      <c r="L14" s="79" t="s">
        <v>4</v>
      </c>
      <c r="M14" s="79" t="s">
        <v>39</v>
      </c>
      <c r="N14" s="109" t="s">
        <v>4</v>
      </c>
      <c r="O14" s="110" t="s">
        <v>40</v>
      </c>
      <c r="P14" s="79" t="s">
        <v>36</v>
      </c>
      <c r="Q14" s="79" t="s">
        <v>38</v>
      </c>
      <c r="R14" s="79" t="s">
        <v>41</v>
      </c>
      <c r="S14" s="80" t="s">
        <v>4</v>
      </c>
      <c r="T14" s="80" t="s">
        <v>4</v>
      </c>
      <c r="U14" s="80" t="s">
        <v>42</v>
      </c>
      <c r="V14" s="80" t="s">
        <v>4</v>
      </c>
      <c r="W14" s="80" t="s">
        <v>4</v>
      </c>
      <c r="X14" s="80" t="s">
        <v>4</v>
      </c>
      <c r="Y14" s="107" t="s">
        <v>4</v>
      </c>
      <c r="Z14" s="118" t="s">
        <v>40</v>
      </c>
      <c r="AA14" s="118" t="s">
        <v>40</v>
      </c>
      <c r="AB14" s="118" t="s">
        <v>43</v>
      </c>
      <c r="AC14" s="166" t="s">
        <v>44</v>
      </c>
      <c r="AE14" s="145" t="s">
        <v>125</v>
      </c>
      <c r="AF14" s="145" t="s">
        <v>125</v>
      </c>
      <c r="AG14" s="3" t="s">
        <v>125</v>
      </c>
    </row>
    <row r="15" spans="1:33" ht="11.25" customHeight="1" x14ac:dyDescent="0.25">
      <c r="A15" s="175">
        <v>1</v>
      </c>
      <c r="B15" s="176" t="s">
        <v>144</v>
      </c>
      <c r="C15" s="180" t="s">
        <v>146</v>
      </c>
      <c r="D15" s="177">
        <v>216</v>
      </c>
      <c r="E15" s="177">
        <v>12</v>
      </c>
      <c r="F15" s="177">
        <v>12</v>
      </c>
      <c r="G15" s="177">
        <v>0</v>
      </c>
      <c r="H15" s="177">
        <v>0</v>
      </c>
      <c r="I15" s="177">
        <v>10056</v>
      </c>
      <c r="J15" s="177">
        <v>13658</v>
      </c>
      <c r="K15" s="177">
        <v>0</v>
      </c>
      <c r="L15" s="177">
        <v>4637777</v>
      </c>
      <c r="M15" s="177">
        <v>295632</v>
      </c>
      <c r="N15" s="177">
        <v>4933409</v>
      </c>
      <c r="O15" s="177">
        <v>22840</v>
      </c>
      <c r="P15" s="177">
        <v>46872</v>
      </c>
      <c r="Q15" s="177">
        <v>0</v>
      </c>
      <c r="R15" s="177">
        <v>0</v>
      </c>
      <c r="S15" s="177">
        <v>0</v>
      </c>
      <c r="T15" s="177">
        <v>0</v>
      </c>
      <c r="U15" s="177">
        <v>0</v>
      </c>
      <c r="V15" s="177">
        <v>0</v>
      </c>
      <c r="W15" s="177">
        <v>0</v>
      </c>
      <c r="X15" s="177">
        <v>0</v>
      </c>
      <c r="Y15" s="177">
        <v>4980281</v>
      </c>
      <c r="Z15" s="177">
        <f t="shared" ref="Z15:Z37" si="0">IFERROR(L15/D15,0)</f>
        <v>21471.189814814814</v>
      </c>
      <c r="AA15" s="177">
        <f>IFERROR(Y15/D15,0)</f>
        <v>23056.856481481482</v>
      </c>
      <c r="AB15" s="177">
        <f t="shared" ref="AB15:AB37" si="1">IFERROR(Y15/J15,0)</f>
        <v>364.64204129447944</v>
      </c>
      <c r="AC15" s="181">
        <v>21</v>
      </c>
      <c r="AD15" s="176"/>
      <c r="AE15" s="179">
        <f t="shared" ref="AE15:AE24" si="2">SUM(K15:M15)-N15</f>
        <v>0</v>
      </c>
      <c r="AF15" s="179">
        <f t="shared" ref="AF15:AF37" si="3">IF(D15=0,0,N15/D15-O15)</f>
        <v>-0.14351851851824904</v>
      </c>
      <c r="AG15" s="179">
        <f t="shared" ref="AG15:AG37" si="4">SUM(P15:X15)+N15-Y15</f>
        <v>0</v>
      </c>
    </row>
    <row r="16" spans="1:33" ht="11.25" customHeight="1" x14ac:dyDescent="0.25">
      <c r="A16" s="175">
        <v>1</v>
      </c>
      <c r="B16" s="176" t="s">
        <v>144</v>
      </c>
      <c r="C16" s="176" t="s">
        <v>148</v>
      </c>
      <c r="D16" s="177">
        <v>220</v>
      </c>
      <c r="E16" s="177">
        <v>12</v>
      </c>
      <c r="F16" s="177">
        <v>12</v>
      </c>
      <c r="G16" s="177">
        <v>0</v>
      </c>
      <c r="H16" s="177">
        <v>0</v>
      </c>
      <c r="I16" s="177">
        <v>10056</v>
      </c>
      <c r="J16" s="177">
        <v>13658</v>
      </c>
      <c r="K16" s="177">
        <v>0</v>
      </c>
      <c r="L16" s="177">
        <v>4512921</v>
      </c>
      <c r="M16" s="177">
        <v>2144522</v>
      </c>
      <c r="N16" s="177">
        <v>6657443</v>
      </c>
      <c r="O16" s="177">
        <v>30261</v>
      </c>
      <c r="P16" s="177">
        <v>45404</v>
      </c>
      <c r="Q16" s="177">
        <v>0</v>
      </c>
      <c r="R16" s="177">
        <v>0</v>
      </c>
      <c r="S16" s="177">
        <v>0</v>
      </c>
      <c r="T16" s="177">
        <v>47209</v>
      </c>
      <c r="U16" s="177">
        <v>0</v>
      </c>
      <c r="V16" s="177">
        <v>0</v>
      </c>
      <c r="W16" s="177">
        <v>0</v>
      </c>
      <c r="X16" s="177">
        <v>0</v>
      </c>
      <c r="Y16" s="177">
        <v>6750056</v>
      </c>
      <c r="Z16" s="177">
        <f t="shared" si="0"/>
        <v>20513.277272727271</v>
      </c>
      <c r="AA16" s="177">
        <f t="shared" ref="AA16:AA37" si="5">IFERROR(Y16/D16,0)</f>
        <v>30682.072727272727</v>
      </c>
      <c r="AB16" s="177">
        <f t="shared" si="1"/>
        <v>494.21994435495679</v>
      </c>
      <c r="AC16" s="181">
        <v>17</v>
      </c>
      <c r="AD16" s="176"/>
      <c r="AE16" s="179">
        <f t="shared" si="2"/>
        <v>0</v>
      </c>
      <c r="AF16" s="179">
        <f t="shared" si="3"/>
        <v>0.10454545454558684</v>
      </c>
      <c r="AG16" s="179">
        <f t="shared" si="4"/>
        <v>0</v>
      </c>
    </row>
    <row r="17" spans="1:33" ht="11.25" customHeight="1" x14ac:dyDescent="0.25">
      <c r="A17" s="175">
        <v>1</v>
      </c>
      <c r="B17" s="176" t="s">
        <v>144</v>
      </c>
      <c r="C17" s="176" t="s">
        <v>149</v>
      </c>
      <c r="D17" s="177">
        <v>563</v>
      </c>
      <c r="E17" s="177">
        <v>21</v>
      </c>
      <c r="F17" s="177">
        <v>24</v>
      </c>
      <c r="G17" s="177">
        <v>0</v>
      </c>
      <c r="H17" s="177">
        <v>0</v>
      </c>
      <c r="I17" s="177">
        <v>26557</v>
      </c>
      <c r="J17" s="177">
        <v>39750</v>
      </c>
      <c r="K17" s="177">
        <v>379365</v>
      </c>
      <c r="L17" s="177">
        <v>10886984</v>
      </c>
      <c r="M17" s="177">
        <v>918437</v>
      </c>
      <c r="N17" s="177">
        <v>12184786</v>
      </c>
      <c r="O17" s="177">
        <v>21643</v>
      </c>
      <c r="P17" s="177">
        <v>90558</v>
      </c>
      <c r="Q17" s="177">
        <v>0</v>
      </c>
      <c r="R17" s="177">
        <v>0</v>
      </c>
      <c r="S17" s="177">
        <v>0</v>
      </c>
      <c r="T17" s="177">
        <v>0</v>
      </c>
      <c r="U17" s="177">
        <v>0</v>
      </c>
      <c r="V17" s="177">
        <v>0</v>
      </c>
      <c r="W17" s="177">
        <v>0</v>
      </c>
      <c r="X17" s="177">
        <v>0</v>
      </c>
      <c r="Y17" s="177">
        <v>12275344</v>
      </c>
      <c r="Z17" s="177">
        <f t="shared" si="0"/>
        <v>19337.449378330373</v>
      </c>
      <c r="AA17" s="177">
        <f t="shared" si="5"/>
        <v>21803.452930728243</v>
      </c>
      <c r="AB17" s="177">
        <f t="shared" si="1"/>
        <v>308.81368553459117</v>
      </c>
      <c r="AC17" s="181">
        <v>17</v>
      </c>
      <c r="AD17" s="176"/>
      <c r="AE17" s="179">
        <f t="shared" si="2"/>
        <v>0</v>
      </c>
      <c r="AF17" s="179">
        <f t="shared" si="3"/>
        <v>-0.39609236234537093</v>
      </c>
      <c r="AG17" s="179">
        <f t="shared" si="4"/>
        <v>0</v>
      </c>
    </row>
    <row r="18" spans="1:33" ht="11.25" customHeight="1" x14ac:dyDescent="0.25">
      <c r="A18" s="175">
        <v>1</v>
      </c>
      <c r="B18" s="176" t="s">
        <v>144</v>
      </c>
      <c r="C18" s="176" t="s">
        <v>150</v>
      </c>
      <c r="D18" s="177">
        <v>144</v>
      </c>
      <c r="E18" s="177">
        <v>8</v>
      </c>
      <c r="F18" s="177">
        <v>8</v>
      </c>
      <c r="G18" s="177">
        <v>0</v>
      </c>
      <c r="H18" s="177">
        <v>0</v>
      </c>
      <c r="I18" s="177">
        <v>6704</v>
      </c>
      <c r="J18" s="177">
        <v>9271</v>
      </c>
      <c r="K18" s="177">
        <v>0</v>
      </c>
      <c r="L18" s="177">
        <v>3947271</v>
      </c>
      <c r="M18" s="177">
        <v>0</v>
      </c>
      <c r="N18" s="177">
        <v>3947271</v>
      </c>
      <c r="O18" s="177">
        <v>27412</v>
      </c>
      <c r="P18" s="177">
        <v>50281</v>
      </c>
      <c r="Q18" s="177">
        <v>0</v>
      </c>
      <c r="R18" s="177">
        <v>0</v>
      </c>
      <c r="S18" s="177">
        <v>0</v>
      </c>
      <c r="T18" s="177">
        <v>239891</v>
      </c>
      <c r="U18" s="177">
        <v>0</v>
      </c>
      <c r="V18" s="177">
        <v>0</v>
      </c>
      <c r="W18" s="177">
        <v>0</v>
      </c>
      <c r="X18" s="177">
        <v>0</v>
      </c>
      <c r="Y18" s="177">
        <v>4237444</v>
      </c>
      <c r="Z18" s="177">
        <f t="shared" si="0"/>
        <v>27411.604166666668</v>
      </c>
      <c r="AA18" s="177">
        <f t="shared" si="5"/>
        <v>29426.694444444445</v>
      </c>
      <c r="AB18" s="177">
        <f t="shared" si="1"/>
        <v>457.06439434796675</v>
      </c>
      <c r="AC18" s="181">
        <v>21</v>
      </c>
      <c r="AD18" s="176"/>
      <c r="AE18" s="179">
        <f t="shared" si="2"/>
        <v>0</v>
      </c>
      <c r="AF18" s="179">
        <f t="shared" si="3"/>
        <v>-0.39583333333212067</v>
      </c>
      <c r="AG18" s="179">
        <f t="shared" si="4"/>
        <v>-1</v>
      </c>
    </row>
    <row r="19" spans="1:33" ht="11.25" customHeight="1" x14ac:dyDescent="0.25">
      <c r="A19" s="53">
        <v>1</v>
      </c>
      <c r="B19" s="2" t="s">
        <v>151</v>
      </c>
      <c r="C19" s="2" t="s">
        <v>152</v>
      </c>
      <c r="D19" s="58">
        <v>176</v>
      </c>
      <c r="E19" s="58">
        <v>9</v>
      </c>
      <c r="F19" s="58">
        <v>8</v>
      </c>
      <c r="G19" s="58">
        <v>0</v>
      </c>
      <c r="H19" s="58">
        <v>0</v>
      </c>
      <c r="I19" s="58">
        <v>10114</v>
      </c>
      <c r="J19" s="58">
        <v>10721</v>
      </c>
      <c r="K19" s="58">
        <v>277630</v>
      </c>
      <c r="L19" s="58">
        <v>4030051</v>
      </c>
      <c r="M19" s="58">
        <v>250248</v>
      </c>
      <c r="N19" s="58">
        <v>4557929</v>
      </c>
      <c r="O19" s="58">
        <v>25897</v>
      </c>
      <c r="P19" s="58">
        <v>10085</v>
      </c>
      <c r="Q19" s="58">
        <v>0</v>
      </c>
      <c r="R19" s="58">
        <v>0</v>
      </c>
      <c r="S19" s="58">
        <v>0</v>
      </c>
      <c r="T19" s="58">
        <v>0</v>
      </c>
      <c r="U19" s="58">
        <v>43707</v>
      </c>
      <c r="V19" s="58">
        <v>0</v>
      </c>
      <c r="W19" s="58">
        <v>0</v>
      </c>
      <c r="X19" s="58">
        <v>107733</v>
      </c>
      <c r="Y19" s="58">
        <v>4719454</v>
      </c>
      <c r="Z19" s="58">
        <f t="shared" si="0"/>
        <v>22898.017045454544</v>
      </c>
      <c r="AA19" s="58">
        <f t="shared" si="5"/>
        <v>26815.079545454544</v>
      </c>
      <c r="AB19" s="58">
        <f t="shared" si="1"/>
        <v>440.20651058669898</v>
      </c>
      <c r="AC19" s="156" t="s">
        <v>153</v>
      </c>
      <c r="AD19" s="2"/>
      <c r="AE19" s="81">
        <f t="shared" si="2"/>
        <v>0</v>
      </c>
      <c r="AF19" s="81">
        <f t="shared" si="3"/>
        <v>0.32386363636396709</v>
      </c>
      <c r="AG19" s="81">
        <f t="shared" si="4"/>
        <v>0</v>
      </c>
    </row>
    <row r="20" spans="1:33" ht="11.25" customHeight="1" x14ac:dyDescent="0.25">
      <c r="A20" s="175">
        <v>1</v>
      </c>
      <c r="B20" s="176" t="s">
        <v>159</v>
      </c>
      <c r="C20" s="176" t="s">
        <v>160</v>
      </c>
      <c r="D20" s="177">
        <v>220</v>
      </c>
      <c r="E20" s="177">
        <v>18</v>
      </c>
      <c r="F20" s="177">
        <v>18</v>
      </c>
      <c r="G20" s="177">
        <v>0</v>
      </c>
      <c r="H20" s="177">
        <v>0</v>
      </c>
      <c r="I20" s="177">
        <v>18101</v>
      </c>
      <c r="J20" s="177">
        <v>22996</v>
      </c>
      <c r="K20" s="177">
        <v>615104</v>
      </c>
      <c r="L20" s="177">
        <v>9020856</v>
      </c>
      <c r="M20" s="177">
        <v>373468</v>
      </c>
      <c r="N20" s="177">
        <v>10009428</v>
      </c>
      <c r="O20" s="177">
        <v>45497</v>
      </c>
      <c r="P20" s="177">
        <v>0</v>
      </c>
      <c r="Q20" s="177">
        <v>0</v>
      </c>
      <c r="R20" s="177">
        <v>0</v>
      </c>
      <c r="S20" s="177">
        <v>0</v>
      </c>
      <c r="T20" s="177">
        <v>0</v>
      </c>
      <c r="U20" s="177">
        <v>0</v>
      </c>
      <c r="V20" s="177">
        <v>0</v>
      </c>
      <c r="W20" s="177">
        <v>0</v>
      </c>
      <c r="X20" s="177">
        <v>64572</v>
      </c>
      <c r="Y20" s="177">
        <v>10074000</v>
      </c>
      <c r="Z20" s="177">
        <f t="shared" si="0"/>
        <v>41003.890909090907</v>
      </c>
      <c r="AA20" s="177">
        <f t="shared" si="5"/>
        <v>45790.909090909088</v>
      </c>
      <c r="AB20" s="177">
        <f t="shared" si="1"/>
        <v>438.07618716298487</v>
      </c>
      <c r="AC20" s="178" t="s">
        <v>195</v>
      </c>
      <c r="AD20" s="176"/>
      <c r="AE20" s="179">
        <f t="shared" si="2"/>
        <v>0</v>
      </c>
      <c r="AF20" s="179">
        <f t="shared" si="3"/>
        <v>0.40000000000145519</v>
      </c>
      <c r="AG20" s="179">
        <f t="shared" si="4"/>
        <v>0</v>
      </c>
    </row>
    <row r="21" spans="1:33" x14ac:dyDescent="0.25">
      <c r="A21" s="53">
        <v>1</v>
      </c>
      <c r="B21" s="2" t="s">
        <v>161</v>
      </c>
      <c r="C21" s="142" t="s">
        <v>163</v>
      </c>
      <c r="D21" s="58">
        <v>144</v>
      </c>
      <c r="E21" s="58">
        <v>8</v>
      </c>
      <c r="F21" s="58">
        <v>0</v>
      </c>
      <c r="G21" s="58">
        <v>0</v>
      </c>
      <c r="H21" s="58">
        <v>8</v>
      </c>
      <c r="I21" s="58">
        <v>9661</v>
      </c>
      <c r="J21" s="58">
        <v>11919</v>
      </c>
      <c r="K21" s="58">
        <v>215970</v>
      </c>
      <c r="L21" s="58">
        <v>4441753</v>
      </c>
      <c r="M21" s="58">
        <v>159113</v>
      </c>
      <c r="N21" s="58">
        <v>4816836</v>
      </c>
      <c r="O21" s="58">
        <v>33450</v>
      </c>
      <c r="P21" s="58">
        <v>483248</v>
      </c>
      <c r="Q21" s="58">
        <v>0</v>
      </c>
      <c r="R21" s="58">
        <v>0</v>
      </c>
      <c r="S21" s="58">
        <v>0</v>
      </c>
      <c r="T21" s="58">
        <v>7801</v>
      </c>
      <c r="U21" s="58">
        <v>0</v>
      </c>
      <c r="V21" s="58">
        <v>0</v>
      </c>
      <c r="W21" s="58">
        <v>0</v>
      </c>
      <c r="X21" s="58">
        <v>0</v>
      </c>
      <c r="Y21" s="58">
        <v>5307885</v>
      </c>
      <c r="Z21" s="58">
        <f t="shared" si="0"/>
        <v>30845.506944444445</v>
      </c>
      <c r="AA21" s="58">
        <f t="shared" si="5"/>
        <v>36860.3125</v>
      </c>
      <c r="AB21" s="58">
        <f t="shared" si="1"/>
        <v>445.32972564812485</v>
      </c>
      <c r="AC21" s="156" t="s">
        <v>196</v>
      </c>
      <c r="AD21" s="2"/>
      <c r="AE21" s="81">
        <f t="shared" si="2"/>
        <v>0</v>
      </c>
      <c r="AF21" s="81">
        <f t="shared" si="3"/>
        <v>0.25</v>
      </c>
      <c r="AG21" s="81">
        <f t="shared" si="4"/>
        <v>0</v>
      </c>
    </row>
    <row r="22" spans="1:33" ht="11.25" customHeight="1" x14ac:dyDescent="0.25">
      <c r="A22" s="53">
        <v>1</v>
      </c>
      <c r="B22" s="2" t="s">
        <v>161</v>
      </c>
      <c r="C22" s="2" t="s">
        <v>164</v>
      </c>
      <c r="D22" s="58">
        <v>216</v>
      </c>
      <c r="E22" s="58">
        <v>12</v>
      </c>
      <c r="F22" s="58">
        <v>12</v>
      </c>
      <c r="G22" s="58">
        <v>0</v>
      </c>
      <c r="H22" s="58">
        <v>0</v>
      </c>
      <c r="I22" s="58">
        <v>7942</v>
      </c>
      <c r="J22" s="58">
        <v>11695</v>
      </c>
      <c r="K22" s="58">
        <v>204467</v>
      </c>
      <c r="L22" s="58">
        <v>4489722</v>
      </c>
      <c r="M22" s="58">
        <v>241018</v>
      </c>
      <c r="N22" s="58">
        <v>4935207</v>
      </c>
      <c r="O22" s="58">
        <v>22848</v>
      </c>
      <c r="P22" s="58">
        <v>632063</v>
      </c>
      <c r="Q22" s="58">
        <v>0</v>
      </c>
      <c r="R22" s="58">
        <v>0</v>
      </c>
      <c r="S22" s="58">
        <v>0</v>
      </c>
      <c r="T22" s="58">
        <v>0</v>
      </c>
      <c r="U22" s="58">
        <v>0</v>
      </c>
      <c r="V22" s="58">
        <v>0</v>
      </c>
      <c r="W22" s="58">
        <v>0</v>
      </c>
      <c r="X22" s="58">
        <v>0</v>
      </c>
      <c r="Y22" s="58">
        <v>5567270</v>
      </c>
      <c r="Z22" s="58">
        <f t="shared" si="0"/>
        <v>20785.75</v>
      </c>
      <c r="AA22" s="58">
        <f t="shared" si="5"/>
        <v>25774.39814814815</v>
      </c>
      <c r="AB22" s="58">
        <f t="shared" si="1"/>
        <v>476.03847798204362</v>
      </c>
      <c r="AC22" s="156" t="s">
        <v>153</v>
      </c>
      <c r="AD22" s="2"/>
      <c r="AE22" s="81">
        <f t="shared" si="2"/>
        <v>0</v>
      </c>
      <c r="AF22" s="81">
        <f t="shared" si="3"/>
        <v>0.18055555555474712</v>
      </c>
      <c r="AG22" s="81">
        <f t="shared" si="4"/>
        <v>0</v>
      </c>
    </row>
    <row r="23" spans="1:33" ht="11.25" customHeight="1" x14ac:dyDescent="0.25">
      <c r="A23" s="53">
        <v>1</v>
      </c>
      <c r="B23" s="2" t="s">
        <v>176</v>
      </c>
      <c r="C23" s="2" t="s">
        <v>177</v>
      </c>
      <c r="D23" s="58">
        <v>833</v>
      </c>
      <c r="E23" s="58">
        <v>49</v>
      </c>
      <c r="F23" s="58">
        <v>46</v>
      </c>
      <c r="G23" s="58">
        <v>0</v>
      </c>
      <c r="H23" s="58">
        <v>0</v>
      </c>
      <c r="I23" s="58">
        <v>88299</v>
      </c>
      <c r="J23" s="58">
        <v>99142</v>
      </c>
      <c r="K23" s="58">
        <v>1754728</v>
      </c>
      <c r="L23" s="58">
        <v>31488923</v>
      </c>
      <c r="M23" s="58">
        <v>1969277</v>
      </c>
      <c r="N23" s="58">
        <v>35212928</v>
      </c>
      <c r="O23" s="58">
        <v>42272</v>
      </c>
      <c r="P23" s="58">
        <v>0</v>
      </c>
      <c r="Q23" s="58">
        <v>3533542</v>
      </c>
      <c r="R23" s="58">
        <v>0</v>
      </c>
      <c r="S23" s="58">
        <v>340875</v>
      </c>
      <c r="T23" s="58">
        <v>69717</v>
      </c>
      <c r="U23" s="58">
        <v>797017</v>
      </c>
      <c r="V23" s="58">
        <v>87259</v>
      </c>
      <c r="W23" s="58">
        <v>0</v>
      </c>
      <c r="X23" s="58">
        <v>275587</v>
      </c>
      <c r="Y23" s="58">
        <v>40316925</v>
      </c>
      <c r="Z23" s="58">
        <f t="shared" si="0"/>
        <v>37801.82833133253</v>
      </c>
      <c r="AA23" s="58">
        <f t="shared" si="5"/>
        <v>48399.669867947181</v>
      </c>
      <c r="AB23" s="58">
        <f t="shared" si="1"/>
        <v>406.6583788908838</v>
      </c>
      <c r="AC23" s="156">
        <v>21</v>
      </c>
      <c r="AD23" s="2"/>
      <c r="AE23" s="81">
        <f t="shared" si="2"/>
        <v>0</v>
      </c>
      <c r="AF23" s="81">
        <f t="shared" si="3"/>
        <v>0.42256902761437232</v>
      </c>
      <c r="AG23" s="81">
        <f t="shared" si="4"/>
        <v>0</v>
      </c>
    </row>
    <row r="24" spans="1:33" ht="11.25" customHeight="1" x14ac:dyDescent="0.25">
      <c r="A24" s="53">
        <v>1</v>
      </c>
      <c r="B24" s="183" t="s">
        <v>185</v>
      </c>
      <c r="C24" s="183" t="s">
        <v>186</v>
      </c>
      <c r="D24" s="58">
        <v>1148</v>
      </c>
      <c r="E24" s="58">
        <v>70</v>
      </c>
      <c r="F24" s="139">
        <v>70</v>
      </c>
      <c r="G24" s="58"/>
      <c r="H24" s="58">
        <v>0</v>
      </c>
      <c r="I24" s="58">
        <v>94929</v>
      </c>
      <c r="J24" s="58">
        <v>134499</v>
      </c>
      <c r="K24" s="58">
        <v>1123375</v>
      </c>
      <c r="L24" s="58">
        <v>37886372</v>
      </c>
      <c r="M24" s="58">
        <v>3505817</v>
      </c>
      <c r="N24" s="58">
        <v>42515564</v>
      </c>
      <c r="O24" s="58">
        <v>37034</v>
      </c>
      <c r="P24" s="58">
        <v>0</v>
      </c>
      <c r="Q24" s="58">
        <v>0</v>
      </c>
      <c r="R24" s="58">
        <v>0</v>
      </c>
      <c r="S24" s="58">
        <v>0</v>
      </c>
      <c r="T24" s="58">
        <v>0</v>
      </c>
      <c r="U24" s="58">
        <v>0</v>
      </c>
      <c r="V24" s="58">
        <v>0</v>
      </c>
      <c r="W24" s="58">
        <v>0</v>
      </c>
      <c r="X24" s="58">
        <v>0</v>
      </c>
      <c r="Y24" s="58">
        <v>42515564</v>
      </c>
      <c r="Z24" s="58">
        <f t="shared" si="0"/>
        <v>33002.066202090595</v>
      </c>
      <c r="AA24" s="58">
        <f t="shared" si="5"/>
        <v>37034.463414634149</v>
      </c>
      <c r="AB24" s="58">
        <f t="shared" si="1"/>
        <v>316.10319779329217</v>
      </c>
      <c r="AC24" s="156" t="s">
        <v>187</v>
      </c>
      <c r="AD24" s="2"/>
      <c r="AE24" s="81">
        <f t="shared" si="2"/>
        <v>0</v>
      </c>
      <c r="AF24" s="81">
        <f t="shared" si="3"/>
        <v>0.46341463414864847</v>
      </c>
      <c r="AG24" s="81">
        <f t="shared" si="4"/>
        <v>0</v>
      </c>
    </row>
    <row r="25" spans="1:33" ht="11.25" customHeight="1" x14ac:dyDescent="0.25">
      <c r="A25" s="53">
        <v>1</v>
      </c>
      <c r="B25" s="2" t="s">
        <v>185</v>
      </c>
      <c r="C25" s="2" t="s">
        <v>191</v>
      </c>
      <c r="D25" s="58">
        <v>1083</v>
      </c>
      <c r="E25" s="58">
        <v>68</v>
      </c>
      <c r="F25" s="58">
        <v>68</v>
      </c>
      <c r="G25" s="58">
        <v>0</v>
      </c>
      <c r="H25" s="58">
        <v>0</v>
      </c>
      <c r="I25" s="58">
        <v>100871</v>
      </c>
      <c r="J25" s="58">
        <v>134916</v>
      </c>
      <c r="K25" s="58">
        <v>1331147</v>
      </c>
      <c r="L25" s="58">
        <v>46827993</v>
      </c>
      <c r="M25" s="58">
        <v>3265526</v>
      </c>
      <c r="N25" s="58">
        <v>51424666</v>
      </c>
      <c r="O25" s="58">
        <v>47484</v>
      </c>
      <c r="P25" s="58">
        <v>0</v>
      </c>
      <c r="Q25" s="92">
        <v>0</v>
      </c>
      <c r="R25" s="58">
        <v>0</v>
      </c>
      <c r="S25" s="58">
        <v>0</v>
      </c>
      <c r="T25" s="58">
        <v>0</v>
      </c>
      <c r="U25" s="92">
        <v>0</v>
      </c>
      <c r="V25" s="58">
        <v>0</v>
      </c>
      <c r="W25" s="58">
        <v>0</v>
      </c>
      <c r="X25" s="58">
        <v>0</v>
      </c>
      <c r="Y25" s="58">
        <v>51424666</v>
      </c>
      <c r="Z25" s="58">
        <f t="shared" si="0"/>
        <v>43239.144044321329</v>
      </c>
      <c r="AA25" s="58">
        <f t="shared" si="5"/>
        <v>47483.532779316716</v>
      </c>
      <c r="AB25" s="58">
        <f t="shared" si="1"/>
        <v>381.16061845889294</v>
      </c>
      <c r="AC25" s="153">
        <v>21</v>
      </c>
      <c r="AD25" s="2"/>
      <c r="AE25" s="81">
        <f t="shared" ref="AE25:AE27" si="6">SUM(K25:M25)-N25</f>
        <v>0</v>
      </c>
      <c r="AF25" s="81">
        <f t="shared" si="3"/>
        <v>-0.46722068328381283</v>
      </c>
      <c r="AG25" s="81">
        <f t="shared" si="4"/>
        <v>0</v>
      </c>
    </row>
    <row r="26" spans="1:33" ht="11.25" customHeight="1" x14ac:dyDescent="0.25">
      <c r="A26" s="53">
        <v>1</v>
      </c>
      <c r="B26" s="2" t="s">
        <v>193</v>
      </c>
      <c r="C26" s="2" t="s">
        <v>194</v>
      </c>
      <c r="D26" s="58">
        <v>552</v>
      </c>
      <c r="E26" s="58">
        <v>10</v>
      </c>
      <c r="F26" s="58">
        <v>10</v>
      </c>
      <c r="G26" s="58">
        <v>0</v>
      </c>
      <c r="H26" s="58">
        <v>0</v>
      </c>
      <c r="I26" s="58">
        <v>25509</v>
      </c>
      <c r="J26" s="58">
        <v>31748</v>
      </c>
      <c r="K26" s="58">
        <v>1334044</v>
      </c>
      <c r="L26" s="58">
        <v>18851691</v>
      </c>
      <c r="M26" s="58">
        <v>1885169</v>
      </c>
      <c r="N26" s="58">
        <v>22070904</v>
      </c>
      <c r="O26" s="58">
        <v>39984</v>
      </c>
      <c r="P26" s="58">
        <v>0</v>
      </c>
      <c r="Q26" s="92">
        <v>5283978</v>
      </c>
      <c r="R26" s="58">
        <v>0</v>
      </c>
      <c r="S26" s="58">
        <v>0</v>
      </c>
      <c r="T26" s="58">
        <v>0</v>
      </c>
      <c r="U26" s="92">
        <v>0</v>
      </c>
      <c r="V26" s="58">
        <v>0</v>
      </c>
      <c r="W26" s="58">
        <v>0</v>
      </c>
      <c r="X26" s="58">
        <v>0</v>
      </c>
      <c r="Y26" s="58">
        <v>27354882</v>
      </c>
      <c r="Z26" s="58">
        <f t="shared" si="0"/>
        <v>34151.614130434784</v>
      </c>
      <c r="AA26" s="58">
        <f t="shared" si="5"/>
        <v>49555.945652173912</v>
      </c>
      <c r="AB26" s="58">
        <f t="shared" si="1"/>
        <v>861.62536222754193</v>
      </c>
      <c r="AC26" s="153">
        <v>18</v>
      </c>
      <c r="AD26" s="2"/>
      <c r="AE26" s="81">
        <f t="shared" si="6"/>
        <v>0</v>
      </c>
      <c r="AF26" s="81">
        <f t="shared" si="3"/>
        <v>-0.47826086956774816</v>
      </c>
      <c r="AG26" s="81">
        <f t="shared" si="4"/>
        <v>0</v>
      </c>
    </row>
    <row r="27" spans="1:33" ht="11.25" customHeight="1" x14ac:dyDescent="0.25">
      <c r="A27" s="175">
        <v>1</v>
      </c>
      <c r="B27" s="176" t="s">
        <v>199</v>
      </c>
      <c r="C27" s="176" t="s">
        <v>200</v>
      </c>
      <c r="D27" s="177">
        <v>598</v>
      </c>
      <c r="E27" s="177">
        <v>37</v>
      </c>
      <c r="F27" s="177">
        <v>34</v>
      </c>
      <c r="G27" s="177">
        <v>0</v>
      </c>
      <c r="H27" s="177">
        <v>0</v>
      </c>
      <c r="I27" s="177">
        <v>77197</v>
      </c>
      <c r="J27" s="177">
        <v>87532</v>
      </c>
      <c r="K27" s="177">
        <v>1217270</v>
      </c>
      <c r="L27" s="177">
        <v>27152204</v>
      </c>
      <c r="M27" s="177">
        <v>824033</v>
      </c>
      <c r="N27" s="177">
        <v>29193507</v>
      </c>
      <c r="O27" s="177">
        <v>48819</v>
      </c>
      <c r="P27" s="177">
        <v>0</v>
      </c>
      <c r="Q27" s="177">
        <v>2975921</v>
      </c>
      <c r="R27" s="177">
        <v>0</v>
      </c>
      <c r="S27" s="177">
        <v>0</v>
      </c>
      <c r="T27" s="177">
        <v>62016</v>
      </c>
      <c r="U27" s="177">
        <v>0</v>
      </c>
      <c r="V27" s="177">
        <v>0</v>
      </c>
      <c r="W27" s="177">
        <v>0</v>
      </c>
      <c r="X27" s="177">
        <v>498125</v>
      </c>
      <c r="Y27" s="177">
        <v>32729569</v>
      </c>
      <c r="Z27" s="177">
        <f t="shared" si="0"/>
        <v>45405.023411371236</v>
      </c>
      <c r="AA27" s="177">
        <f t="shared" si="5"/>
        <v>54731.720735785952</v>
      </c>
      <c r="AB27" s="177">
        <f t="shared" si="1"/>
        <v>373.91547091349452</v>
      </c>
      <c r="AC27" s="181" t="s">
        <v>201</v>
      </c>
      <c r="AD27" s="176"/>
      <c r="AE27" s="179">
        <f t="shared" si="6"/>
        <v>0</v>
      </c>
      <c r="AF27" s="179">
        <f t="shared" si="3"/>
        <v>-0.42642140468524303</v>
      </c>
      <c r="AG27" s="179">
        <f t="shared" si="4"/>
        <v>0</v>
      </c>
    </row>
    <row r="28" spans="1:33" ht="11.25" customHeight="1" x14ac:dyDescent="0.25">
      <c r="A28" s="53">
        <v>1</v>
      </c>
      <c r="B28" s="2" t="s">
        <v>180</v>
      </c>
      <c r="C28" s="2" t="s">
        <v>181</v>
      </c>
      <c r="D28" s="58">
        <v>440</v>
      </c>
      <c r="E28" s="58">
        <v>20</v>
      </c>
      <c r="F28" s="58">
        <v>10</v>
      </c>
      <c r="G28" s="58">
        <v>10</v>
      </c>
      <c r="H28" s="58">
        <v>0</v>
      </c>
      <c r="I28" s="58">
        <v>26806</v>
      </c>
      <c r="J28" s="58">
        <v>38150</v>
      </c>
      <c r="K28" s="58">
        <v>579558</v>
      </c>
      <c r="L28" s="58">
        <v>9501202</v>
      </c>
      <c r="M28" s="58">
        <v>312072</v>
      </c>
      <c r="N28" s="58">
        <v>10392832</v>
      </c>
      <c r="O28" s="58">
        <v>23620</v>
      </c>
      <c r="P28" s="58">
        <v>177226</v>
      </c>
      <c r="Q28" s="58">
        <v>510765</v>
      </c>
      <c r="R28" s="58">
        <v>0</v>
      </c>
      <c r="S28" s="58">
        <v>0</v>
      </c>
      <c r="T28" s="58">
        <v>136820</v>
      </c>
      <c r="U28" s="58">
        <v>183563</v>
      </c>
      <c r="V28" s="58">
        <v>0</v>
      </c>
      <c r="W28" s="58">
        <v>3752</v>
      </c>
      <c r="X28" s="58">
        <v>71997</v>
      </c>
      <c r="Y28" s="58">
        <v>11476955</v>
      </c>
      <c r="Z28" s="58">
        <f t="shared" si="0"/>
        <v>21593.640909090907</v>
      </c>
      <c r="AA28" s="58">
        <f t="shared" si="5"/>
        <v>26083.988636363636</v>
      </c>
      <c r="AB28" s="58">
        <f t="shared" si="1"/>
        <v>300.83761467889906</v>
      </c>
      <c r="AC28" s="156" t="s">
        <v>182</v>
      </c>
      <c r="AD28" s="2"/>
      <c r="AE28" s="81">
        <f t="shared" ref="AE28" si="7">SUM(K28:M28)-N28</f>
        <v>0</v>
      </c>
      <c r="AF28" s="81">
        <f t="shared" si="3"/>
        <v>7.2727272727206582E-2</v>
      </c>
      <c r="AG28" s="81">
        <f t="shared" si="4"/>
        <v>0</v>
      </c>
    </row>
    <row r="29" spans="1:33" ht="11.25" customHeight="1" x14ac:dyDescent="0.25">
      <c r="A29" s="53">
        <v>1</v>
      </c>
      <c r="B29" s="2" t="s">
        <v>213</v>
      </c>
      <c r="C29" s="2" t="s">
        <v>214</v>
      </c>
      <c r="D29" s="58">
        <v>760</v>
      </c>
      <c r="E29" s="58">
        <v>39</v>
      </c>
      <c r="F29" s="58">
        <v>39</v>
      </c>
      <c r="G29" s="58">
        <v>0</v>
      </c>
      <c r="H29" s="58">
        <v>0</v>
      </c>
      <c r="I29" s="58">
        <v>80703</v>
      </c>
      <c r="J29" s="58">
        <v>112335</v>
      </c>
      <c r="K29" s="58">
        <v>1262624</v>
      </c>
      <c r="L29" s="58">
        <v>19875128</v>
      </c>
      <c r="M29" s="58">
        <v>1200224</v>
      </c>
      <c r="N29" s="58">
        <v>22337976</v>
      </c>
      <c r="O29" s="58">
        <v>29392</v>
      </c>
      <c r="P29" s="58">
        <v>305298</v>
      </c>
      <c r="Q29" s="58">
        <v>2736506</v>
      </c>
      <c r="R29" s="58">
        <v>0</v>
      </c>
      <c r="S29" s="58">
        <v>825000</v>
      </c>
      <c r="T29" s="58">
        <v>589707</v>
      </c>
      <c r="U29" s="58">
        <v>1476841</v>
      </c>
      <c r="V29" s="58">
        <v>0</v>
      </c>
      <c r="W29" s="58">
        <v>0</v>
      </c>
      <c r="X29" s="58">
        <v>428952</v>
      </c>
      <c r="Y29" s="58">
        <v>28700279</v>
      </c>
      <c r="Z29" s="58">
        <f t="shared" si="0"/>
        <v>26151.484210526316</v>
      </c>
      <c r="AA29" s="58">
        <f t="shared" si="5"/>
        <v>37763.525000000001</v>
      </c>
      <c r="AB29" s="58">
        <f t="shared" si="1"/>
        <v>255.48830729514398</v>
      </c>
      <c r="AC29" s="156" t="s">
        <v>215</v>
      </c>
      <c r="AD29" s="2"/>
      <c r="AE29" s="81">
        <f t="shared" ref="AE29" si="8">SUM(K29:M29)-N29</f>
        <v>0</v>
      </c>
      <c r="AF29" s="81">
        <f t="shared" si="3"/>
        <v>7.3684210525243543E-2</v>
      </c>
      <c r="AG29" s="81">
        <f t="shared" si="4"/>
        <v>1</v>
      </c>
    </row>
    <row r="30" spans="1:33" ht="11.25" customHeight="1" x14ac:dyDescent="0.25">
      <c r="A30" s="53">
        <v>1</v>
      </c>
      <c r="B30" s="2" t="s">
        <v>219</v>
      </c>
      <c r="C30" s="2" t="s">
        <v>221</v>
      </c>
      <c r="D30" s="58">
        <v>817</v>
      </c>
      <c r="E30" s="58">
        <v>45</v>
      </c>
      <c r="F30" s="58">
        <v>45</v>
      </c>
      <c r="G30" s="58">
        <v>0</v>
      </c>
      <c r="H30" s="58">
        <v>0</v>
      </c>
      <c r="I30" s="58">
        <v>65563</v>
      </c>
      <c r="J30" s="58">
        <v>98045</v>
      </c>
      <c r="K30" s="58">
        <v>1827282</v>
      </c>
      <c r="L30" s="58">
        <v>36507715</v>
      </c>
      <c r="M30" s="58">
        <v>1379306</v>
      </c>
      <c r="N30" s="58">
        <v>39714303</v>
      </c>
      <c r="O30" s="58">
        <v>48610</v>
      </c>
      <c r="P30" s="58">
        <v>662554</v>
      </c>
      <c r="Q30" s="58">
        <v>5452397</v>
      </c>
      <c r="R30" s="58">
        <v>0</v>
      </c>
      <c r="S30" s="58">
        <v>0</v>
      </c>
      <c r="T30" s="58">
        <v>0</v>
      </c>
      <c r="U30" s="58">
        <v>0</v>
      </c>
      <c r="V30" s="58">
        <v>0</v>
      </c>
      <c r="W30" s="58">
        <v>49127</v>
      </c>
      <c r="X30" s="58">
        <v>2137640</v>
      </c>
      <c r="Y30" s="58">
        <v>48016021</v>
      </c>
      <c r="Z30" s="58">
        <f t="shared" si="0"/>
        <v>44685.085679314565</v>
      </c>
      <c r="AA30" s="58">
        <f t="shared" si="5"/>
        <v>58771.139534883718</v>
      </c>
      <c r="AB30" s="58">
        <f t="shared" si="1"/>
        <v>489.73451986332805</v>
      </c>
      <c r="AC30" s="156">
        <v>17</v>
      </c>
      <c r="AD30" s="2"/>
      <c r="AE30" s="81">
        <f t="shared" ref="AE30:AE31" si="9">SUM(K30:M30)-N30</f>
        <v>0</v>
      </c>
      <c r="AF30" s="81">
        <f t="shared" si="3"/>
        <v>-8.2007343939039856E-2</v>
      </c>
      <c r="AG30" s="81">
        <f t="shared" si="4"/>
        <v>0</v>
      </c>
    </row>
    <row r="31" spans="1:33" ht="11.25" customHeight="1" x14ac:dyDescent="0.25">
      <c r="A31" s="53">
        <v>1</v>
      </c>
      <c r="B31" s="2" t="s">
        <v>219</v>
      </c>
      <c r="C31" s="2" t="s">
        <v>221</v>
      </c>
      <c r="D31" s="58">
        <v>817</v>
      </c>
      <c r="E31" s="58">
        <v>45</v>
      </c>
      <c r="F31" s="58">
        <v>45</v>
      </c>
      <c r="G31" s="58">
        <v>0</v>
      </c>
      <c r="H31" s="58">
        <v>0</v>
      </c>
      <c r="I31" s="58">
        <v>65563</v>
      </c>
      <c r="J31" s="58">
        <v>98045</v>
      </c>
      <c r="K31" s="58">
        <v>1827282</v>
      </c>
      <c r="L31" s="58">
        <v>36507715</v>
      </c>
      <c r="M31" s="58">
        <v>1379306</v>
      </c>
      <c r="N31" s="58">
        <v>39714303</v>
      </c>
      <c r="O31" s="58">
        <v>48610</v>
      </c>
      <c r="P31" s="58">
        <v>662554</v>
      </c>
      <c r="Q31" s="58">
        <v>5452397</v>
      </c>
      <c r="R31" s="58">
        <v>0</v>
      </c>
      <c r="S31" s="58">
        <v>0</v>
      </c>
      <c r="T31" s="58">
        <v>0</v>
      </c>
      <c r="U31" s="58">
        <v>0</v>
      </c>
      <c r="V31" s="58">
        <v>0</v>
      </c>
      <c r="W31" s="58">
        <v>49217</v>
      </c>
      <c r="X31" s="58">
        <v>2137640</v>
      </c>
      <c r="Y31" s="58">
        <v>48016021</v>
      </c>
      <c r="Z31" s="58">
        <f t="shared" si="0"/>
        <v>44685.085679314565</v>
      </c>
      <c r="AA31" s="58">
        <f t="shared" si="5"/>
        <v>58771.139534883718</v>
      </c>
      <c r="AB31" s="58">
        <f t="shared" si="1"/>
        <v>489.73451986332805</v>
      </c>
      <c r="AC31" s="156">
        <v>17</v>
      </c>
      <c r="AD31" s="2"/>
      <c r="AE31" s="81">
        <f t="shared" si="9"/>
        <v>0</v>
      </c>
      <c r="AF31" s="81">
        <f t="shared" si="3"/>
        <v>-8.2007343939039856E-2</v>
      </c>
      <c r="AG31" s="81">
        <f t="shared" si="4"/>
        <v>90</v>
      </c>
    </row>
    <row r="32" spans="1:33" ht="11.25" customHeight="1" x14ac:dyDescent="0.25">
      <c r="A32" s="53">
        <v>1</v>
      </c>
      <c r="B32" s="2" t="s">
        <v>167</v>
      </c>
      <c r="C32" s="2" t="s">
        <v>169</v>
      </c>
      <c r="D32" s="58">
        <v>15</v>
      </c>
      <c r="E32" s="58">
        <v>1</v>
      </c>
      <c r="F32" s="58">
        <v>0</v>
      </c>
      <c r="G32" s="58">
        <v>0</v>
      </c>
      <c r="H32" s="58">
        <v>0</v>
      </c>
      <c r="I32" s="58">
        <v>11256</v>
      </c>
      <c r="J32" s="58">
        <v>16345</v>
      </c>
      <c r="K32" s="58">
        <v>176579</v>
      </c>
      <c r="L32" s="58">
        <v>5072552</v>
      </c>
      <c r="M32" s="58">
        <v>651353</v>
      </c>
      <c r="N32" s="58">
        <v>5900484</v>
      </c>
      <c r="O32" s="58">
        <v>393366</v>
      </c>
      <c r="P32" s="58">
        <v>565382</v>
      </c>
      <c r="Q32" s="58">
        <v>878063</v>
      </c>
      <c r="R32" s="58">
        <v>0</v>
      </c>
      <c r="S32" s="58">
        <v>0</v>
      </c>
      <c r="T32" s="58">
        <v>201106</v>
      </c>
      <c r="U32" s="58">
        <v>0</v>
      </c>
      <c r="V32" s="58">
        <v>0</v>
      </c>
      <c r="W32" s="58">
        <v>0</v>
      </c>
      <c r="X32" s="58">
        <v>12061</v>
      </c>
      <c r="Y32" s="58">
        <v>7557096</v>
      </c>
      <c r="Z32" s="58">
        <f t="shared" si="0"/>
        <v>338170.13333333336</v>
      </c>
      <c r="AA32" s="58">
        <f t="shared" si="5"/>
        <v>503806.4</v>
      </c>
      <c r="AB32" s="58">
        <f t="shared" si="1"/>
        <v>462.3490975833588</v>
      </c>
      <c r="AC32" s="156">
        <v>17</v>
      </c>
      <c r="AD32" s="2"/>
      <c r="AE32" s="81">
        <f t="shared" ref="AE32:AE35" si="10">SUM(K32:M32)-N32</f>
        <v>0</v>
      </c>
      <c r="AF32" s="81">
        <f t="shared" si="3"/>
        <v>-0.40000000002328306</v>
      </c>
      <c r="AG32" s="81">
        <f t="shared" si="4"/>
        <v>0</v>
      </c>
    </row>
    <row r="33" spans="1:33" ht="11.25" customHeight="1" x14ac:dyDescent="0.25">
      <c r="A33" s="53">
        <v>1</v>
      </c>
      <c r="B33" s="2" t="s">
        <v>167</v>
      </c>
      <c r="C33" s="2" t="s">
        <v>172</v>
      </c>
      <c r="D33" s="58">
        <v>15</v>
      </c>
      <c r="E33" s="58">
        <v>1</v>
      </c>
      <c r="F33" s="58">
        <v>1</v>
      </c>
      <c r="G33" s="58">
        <v>0</v>
      </c>
      <c r="H33" s="58">
        <v>0</v>
      </c>
      <c r="I33" s="58">
        <v>11040</v>
      </c>
      <c r="J33" s="58">
        <v>15044</v>
      </c>
      <c r="K33" s="58">
        <v>200599</v>
      </c>
      <c r="L33" s="58">
        <v>5154972</v>
      </c>
      <c r="M33" s="58">
        <v>293151</v>
      </c>
      <c r="N33" s="58">
        <v>5648722</v>
      </c>
      <c r="O33" s="58">
        <v>376581</v>
      </c>
      <c r="P33" s="58">
        <v>584838</v>
      </c>
      <c r="Q33" s="58">
        <v>994830</v>
      </c>
      <c r="R33" s="58">
        <v>0</v>
      </c>
      <c r="S33" s="58">
        <v>0</v>
      </c>
      <c r="T33" s="58">
        <v>221760</v>
      </c>
      <c r="U33" s="58">
        <v>0</v>
      </c>
      <c r="V33" s="58">
        <v>0</v>
      </c>
      <c r="W33" s="58">
        <v>0</v>
      </c>
      <c r="X33" s="58">
        <v>24930</v>
      </c>
      <c r="Y33" s="58">
        <v>7475080</v>
      </c>
      <c r="Z33" s="58">
        <f t="shared" si="0"/>
        <v>343664.8</v>
      </c>
      <c r="AA33" s="58">
        <f t="shared" si="5"/>
        <v>498338.66666666669</v>
      </c>
      <c r="AB33" s="58">
        <f t="shared" si="1"/>
        <v>496.88114863068336</v>
      </c>
      <c r="AC33" s="156">
        <v>17</v>
      </c>
      <c r="AD33" s="2"/>
      <c r="AE33" s="81">
        <f t="shared" si="10"/>
        <v>0</v>
      </c>
      <c r="AF33" s="81">
        <f t="shared" si="3"/>
        <v>0.46666666667442769</v>
      </c>
      <c r="AG33" s="81">
        <f t="shared" si="4"/>
        <v>0</v>
      </c>
    </row>
    <row r="34" spans="1:33" ht="11.25" customHeight="1" x14ac:dyDescent="0.25">
      <c r="A34" s="175">
        <v>1</v>
      </c>
      <c r="B34" s="176" t="s">
        <v>154</v>
      </c>
      <c r="C34" s="176" t="s">
        <v>155</v>
      </c>
      <c r="D34" s="177">
        <v>108</v>
      </c>
      <c r="E34" s="177">
        <v>6</v>
      </c>
      <c r="F34" s="177">
        <v>6</v>
      </c>
      <c r="G34" s="177">
        <v>0</v>
      </c>
      <c r="H34" s="177">
        <v>0</v>
      </c>
      <c r="I34" s="177">
        <v>8012</v>
      </c>
      <c r="J34" s="177">
        <v>10015</v>
      </c>
      <c r="K34" s="177">
        <v>297000</v>
      </c>
      <c r="L34" s="177">
        <v>5779731</v>
      </c>
      <c r="M34" s="177">
        <v>241721</v>
      </c>
      <c r="N34" s="177">
        <v>6318451</v>
      </c>
      <c r="O34" s="177">
        <v>58504</v>
      </c>
      <c r="P34" s="177">
        <v>0</v>
      </c>
      <c r="Q34" s="177">
        <v>1492428</v>
      </c>
      <c r="R34" s="177">
        <v>0</v>
      </c>
      <c r="S34" s="177">
        <v>0</v>
      </c>
      <c r="T34" s="177">
        <v>573025</v>
      </c>
      <c r="U34" s="177">
        <v>122791</v>
      </c>
      <c r="V34" s="177">
        <v>0</v>
      </c>
      <c r="W34" s="177">
        <v>15433</v>
      </c>
      <c r="X34" s="177">
        <v>0</v>
      </c>
      <c r="Y34" s="177">
        <v>8522127</v>
      </c>
      <c r="Z34" s="177">
        <f t="shared" si="0"/>
        <v>53516.027777777781</v>
      </c>
      <c r="AA34" s="177">
        <f t="shared" si="5"/>
        <v>78908.583333333328</v>
      </c>
      <c r="AB34" s="177">
        <f t="shared" si="1"/>
        <v>850.93629555666496</v>
      </c>
      <c r="AC34" s="178" t="s">
        <v>156</v>
      </c>
      <c r="AD34" s="176"/>
      <c r="AE34" s="179">
        <f t="shared" si="10"/>
        <v>1</v>
      </c>
      <c r="AF34" s="179">
        <f t="shared" si="3"/>
        <v>0.17592592592700385</v>
      </c>
      <c r="AG34" s="179">
        <f t="shared" si="4"/>
        <v>1</v>
      </c>
    </row>
    <row r="35" spans="1:33" ht="11.25" customHeight="1" x14ac:dyDescent="0.25">
      <c r="A35" s="53">
        <v>1</v>
      </c>
      <c r="B35" s="2" t="s">
        <v>157</v>
      </c>
      <c r="C35" s="2" t="s">
        <v>158</v>
      </c>
      <c r="D35" s="58">
        <v>108</v>
      </c>
      <c r="E35" s="58">
        <v>6</v>
      </c>
      <c r="F35" s="58">
        <v>6</v>
      </c>
      <c r="G35" s="58">
        <v>0</v>
      </c>
      <c r="H35" s="58">
        <v>0</v>
      </c>
      <c r="I35" s="58">
        <v>45765</v>
      </c>
      <c r="J35" s="58">
        <v>54572</v>
      </c>
      <c r="K35" s="58">
        <v>1785758</v>
      </c>
      <c r="L35" s="58">
        <v>20347167</v>
      </c>
      <c r="M35" s="58">
        <v>117076</v>
      </c>
      <c r="N35" s="58">
        <v>22250001</v>
      </c>
      <c r="O35" s="58">
        <v>206019</v>
      </c>
      <c r="P35" s="58">
        <v>0</v>
      </c>
      <c r="Q35" s="58">
        <v>600000</v>
      </c>
      <c r="R35" s="58">
        <v>1055438</v>
      </c>
      <c r="S35" s="58">
        <v>0</v>
      </c>
      <c r="T35" s="58">
        <v>200000</v>
      </c>
      <c r="U35" s="58">
        <v>150000</v>
      </c>
      <c r="V35" s="58">
        <v>0</v>
      </c>
      <c r="W35" s="58">
        <v>0</v>
      </c>
      <c r="X35" s="58">
        <v>981000</v>
      </c>
      <c r="Y35" s="58">
        <v>25236439</v>
      </c>
      <c r="Z35" s="58">
        <f t="shared" si="0"/>
        <v>188399.69444444444</v>
      </c>
      <c r="AA35" s="58">
        <f t="shared" si="5"/>
        <v>233670.73148148149</v>
      </c>
      <c r="AB35" s="58">
        <f t="shared" si="1"/>
        <v>462.44299274353148</v>
      </c>
      <c r="AC35" s="153" t="s">
        <v>197</v>
      </c>
      <c r="AD35" s="2"/>
      <c r="AE35" s="81">
        <f t="shared" si="10"/>
        <v>0</v>
      </c>
      <c r="AF35" s="81">
        <f t="shared" si="3"/>
        <v>-0.47222222221898846</v>
      </c>
      <c r="AG35" s="81">
        <f t="shared" si="4"/>
        <v>0</v>
      </c>
    </row>
    <row r="36" spans="1:33" ht="11.25" customHeight="1" x14ac:dyDescent="0.25">
      <c r="A36" s="53">
        <v>1</v>
      </c>
      <c r="B36" s="2" t="s">
        <v>167</v>
      </c>
      <c r="C36" s="142" t="s">
        <v>170</v>
      </c>
      <c r="D36" s="58">
        <v>18</v>
      </c>
      <c r="E36" s="58">
        <v>1</v>
      </c>
      <c r="F36" s="58">
        <v>1</v>
      </c>
      <c r="G36" s="58">
        <v>0</v>
      </c>
      <c r="H36" s="58">
        <v>0</v>
      </c>
      <c r="I36" s="58">
        <v>12359</v>
      </c>
      <c r="J36" s="58">
        <v>15391</v>
      </c>
      <c r="K36" s="58">
        <v>171689</v>
      </c>
      <c r="L36" s="58">
        <v>4898630</v>
      </c>
      <c r="M36" s="58">
        <v>269245</v>
      </c>
      <c r="N36" s="58">
        <v>5339564</v>
      </c>
      <c r="O36" s="58">
        <v>296642</v>
      </c>
      <c r="P36" s="58">
        <v>523746</v>
      </c>
      <c r="Q36" s="58">
        <v>760209</v>
      </c>
      <c r="R36" s="58">
        <v>0</v>
      </c>
      <c r="S36" s="58">
        <v>0</v>
      </c>
      <c r="T36" s="58">
        <v>52380</v>
      </c>
      <c r="U36" s="58">
        <v>0</v>
      </c>
      <c r="V36" s="58">
        <v>0</v>
      </c>
      <c r="W36" s="58">
        <v>0</v>
      </c>
      <c r="X36" s="58">
        <v>0</v>
      </c>
      <c r="Y36" s="58">
        <v>6675900</v>
      </c>
      <c r="Z36" s="58">
        <f t="shared" si="0"/>
        <v>272146.11111111112</v>
      </c>
      <c r="AA36" s="58">
        <f t="shared" si="5"/>
        <v>370883.33333333331</v>
      </c>
      <c r="AB36" s="58">
        <f t="shared" si="1"/>
        <v>433.7534923006952</v>
      </c>
      <c r="AC36" s="156">
        <v>17</v>
      </c>
      <c r="AD36" s="2"/>
      <c r="AE36" s="81">
        <f t="shared" ref="AE36" si="11">SUM(K36:M36)-N36</f>
        <v>0</v>
      </c>
      <c r="AF36" s="81">
        <f t="shared" si="3"/>
        <v>0.44444444443797693</v>
      </c>
      <c r="AG36" s="81">
        <f t="shared" si="4"/>
        <v>-1</v>
      </c>
    </row>
    <row r="37" spans="1:33" ht="11.25" customHeight="1" x14ac:dyDescent="0.25">
      <c r="A37" s="53">
        <v>1</v>
      </c>
      <c r="B37" s="2" t="s">
        <v>234</v>
      </c>
      <c r="C37" s="2" t="s">
        <v>235</v>
      </c>
      <c r="D37" s="58">
        <v>181</v>
      </c>
      <c r="E37" s="58">
        <v>10</v>
      </c>
      <c r="F37" s="58">
        <v>4</v>
      </c>
      <c r="G37" s="58">
        <v>0</v>
      </c>
      <c r="H37" s="58">
        <v>0</v>
      </c>
      <c r="I37" s="58">
        <v>18961</v>
      </c>
      <c r="J37" s="58">
        <v>20000</v>
      </c>
      <c r="K37" s="58">
        <v>536147</v>
      </c>
      <c r="L37" s="58">
        <v>5873133</v>
      </c>
      <c r="M37" s="58">
        <v>539421</v>
      </c>
      <c r="N37" s="58">
        <v>6948701</v>
      </c>
      <c r="O37" s="58">
        <v>38391</v>
      </c>
      <c r="P37" s="58">
        <v>438717</v>
      </c>
      <c r="Q37" s="58">
        <v>696002</v>
      </c>
      <c r="R37" s="58">
        <v>152516</v>
      </c>
      <c r="S37" s="58">
        <v>0</v>
      </c>
      <c r="T37" s="58">
        <v>417016</v>
      </c>
      <c r="U37" s="58">
        <v>167750</v>
      </c>
      <c r="V37" s="58">
        <v>0</v>
      </c>
      <c r="W37" s="58">
        <v>75683</v>
      </c>
      <c r="X37" s="58">
        <v>438090</v>
      </c>
      <c r="Y37" s="58">
        <v>9334475</v>
      </c>
      <c r="Z37" s="58">
        <f t="shared" si="0"/>
        <v>32448.248618784532</v>
      </c>
      <c r="AA37" s="58">
        <f t="shared" si="5"/>
        <v>51571.685082872929</v>
      </c>
      <c r="AB37" s="58">
        <f t="shared" si="1"/>
        <v>466.72375</v>
      </c>
      <c r="AC37" s="156" t="s">
        <v>225</v>
      </c>
      <c r="AD37" s="2"/>
      <c r="AE37" s="81">
        <f t="shared" ref="AE37" si="12">SUM(K37:M37)-N37</f>
        <v>0</v>
      </c>
      <c r="AF37" s="81">
        <f t="shared" si="3"/>
        <v>-0.38674033149436582</v>
      </c>
      <c r="AG37" s="62">
        <f t="shared" si="4"/>
        <v>0</v>
      </c>
    </row>
    <row r="38" spans="1:33" ht="11.25" customHeight="1" x14ac:dyDescent="0.25">
      <c r="A38" s="53"/>
      <c r="B38" s="2"/>
      <c r="C38" s="2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156"/>
      <c r="AD38" s="2"/>
      <c r="AE38" s="81"/>
      <c r="AF38" s="81"/>
      <c r="AG38" s="62"/>
    </row>
    <row r="39" spans="1:33" s="82" customFormat="1" ht="11.25" customHeight="1" x14ac:dyDescent="0.25">
      <c r="A39" s="112">
        <f>COUNTA(A15:A37)</f>
        <v>23</v>
      </c>
      <c r="B39" s="78" t="s">
        <v>108</v>
      </c>
      <c r="C39" s="78"/>
      <c r="D39" s="140">
        <f>ROUND(SUM(D15:D37)/$A$39,0)</f>
        <v>408</v>
      </c>
      <c r="E39" s="140">
        <f>ROUND(SUM(E15:E37)/$A$39,0)</f>
        <v>22</v>
      </c>
      <c r="F39" s="140">
        <f t="shared" ref="F39:X39" si="13">ROUND(SUM(F15:F37)/$A$39,0)</f>
        <v>21</v>
      </c>
      <c r="G39" s="140">
        <f t="shared" si="13"/>
        <v>0</v>
      </c>
      <c r="H39" s="140">
        <f t="shared" si="13"/>
        <v>0</v>
      </c>
      <c r="I39" s="140">
        <f t="shared" si="13"/>
        <v>36175</v>
      </c>
      <c r="J39" s="140">
        <f t="shared" si="13"/>
        <v>47802</v>
      </c>
      <c r="K39" s="140">
        <f t="shared" si="13"/>
        <v>744244</v>
      </c>
      <c r="L39" s="140">
        <f t="shared" si="13"/>
        <v>15551846</v>
      </c>
      <c r="M39" s="140">
        <f t="shared" si="13"/>
        <v>965875</v>
      </c>
      <c r="N39" s="140">
        <f t="shared" si="13"/>
        <v>17261966</v>
      </c>
      <c r="O39" s="140">
        <f t="shared" si="13"/>
        <v>85442</v>
      </c>
      <c r="P39" s="140">
        <f t="shared" si="13"/>
        <v>229514</v>
      </c>
      <c r="Q39" s="140">
        <f t="shared" si="13"/>
        <v>1363784</v>
      </c>
      <c r="R39" s="140">
        <f t="shared" si="13"/>
        <v>52520</v>
      </c>
      <c r="S39" s="140">
        <f t="shared" si="13"/>
        <v>50690</v>
      </c>
      <c r="T39" s="140">
        <f t="shared" si="13"/>
        <v>122541</v>
      </c>
      <c r="U39" s="140">
        <f t="shared" si="13"/>
        <v>127899</v>
      </c>
      <c r="V39" s="140">
        <f t="shared" si="13"/>
        <v>3794</v>
      </c>
      <c r="W39" s="140">
        <f t="shared" si="13"/>
        <v>8401</v>
      </c>
      <c r="X39" s="140">
        <f t="shared" si="13"/>
        <v>312101</v>
      </c>
      <c r="Y39" s="140">
        <f>ROUND(SUM(Y15:Y37)/$A$39,0)</f>
        <v>19533206</v>
      </c>
      <c r="Z39" s="140">
        <f>ROUND(SUM(Z15:Z37)/$A$39,0)</f>
        <v>76666</v>
      </c>
      <c r="AA39" s="140">
        <f>ROUND(SUM(AA15:AA37)/$A$39,0)</f>
        <v>104173</v>
      </c>
      <c r="AB39" s="140">
        <f>ROUND(SUM(AB15:AB37)/$A$39,0)</f>
        <v>455</v>
      </c>
      <c r="AC39" s="164"/>
      <c r="AD39" s="78"/>
      <c r="AE39" s="78"/>
      <c r="AF39" s="78"/>
      <c r="AG39" s="78"/>
    </row>
    <row r="41" spans="1:33" x14ac:dyDescent="0.25">
      <c r="Z41" s="74"/>
      <c r="AA41" s="74"/>
      <c r="AB41" s="74"/>
    </row>
    <row r="42" spans="1:33" x14ac:dyDescent="0.25">
      <c r="Z42" s="74"/>
      <c r="AA42" s="74"/>
      <c r="AB42" s="74"/>
    </row>
    <row r="46" spans="1:33" x14ac:dyDescent="0.25">
      <c r="Z46" s="74"/>
      <c r="AA46" s="74"/>
      <c r="AB46" s="74"/>
    </row>
  </sheetData>
  <phoneticPr fontId="2" type="noConversion"/>
  <conditionalFormatting sqref="P14">
    <cfRule type="cellIs" dxfId="17" priority="1" stopIfTrue="1" operator="greaterThan">
      <formula>#REF!</formula>
    </cfRule>
  </conditionalFormatting>
  <printOptions horizontalCentered="1"/>
  <pageMargins left="0.17" right="0.17" top="0.5" bottom="0.7" header="0.5" footer="0.41"/>
  <pageSetup paperSize="5" scale="64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AG29"/>
  <sheetViews>
    <sheetView zoomScale="120" zoomScaleNormal="120" workbookViewId="0">
      <pane ySplit="14" topLeftCell="A15" activePane="bottomLeft" state="frozen"/>
      <selection activeCell="A15" sqref="A15"/>
      <selection pane="bottomLeft" activeCell="E27" sqref="E27"/>
    </sheetView>
  </sheetViews>
  <sheetFormatPr defaultColWidth="9.140625" defaultRowHeight="12.75" x14ac:dyDescent="0.25"/>
  <cols>
    <col min="1" max="1" width="4.28515625" style="2" customWidth="1"/>
    <col min="2" max="2" width="8.28515625" style="2" customWidth="1"/>
    <col min="3" max="3" width="22.28515625" style="2" customWidth="1"/>
    <col min="4" max="5" width="7.42578125" style="2" customWidth="1"/>
    <col min="6" max="7" width="6.140625" style="2" customWidth="1"/>
    <col min="8" max="8" width="6.140625" style="5" customWidth="1"/>
    <col min="9" max="9" width="6.7109375" style="2" customWidth="1"/>
    <col min="10" max="10" width="6.28515625" style="2" customWidth="1"/>
    <col min="11" max="12" width="9.28515625" style="2" customWidth="1"/>
    <col min="13" max="13" width="8.140625" style="2" customWidth="1"/>
    <col min="14" max="15" width="8.5703125" style="2" customWidth="1"/>
    <col min="16" max="16" width="7.7109375" style="2" customWidth="1"/>
    <col min="17" max="17" width="8.28515625" style="2" customWidth="1"/>
    <col min="18" max="18" width="9.28515625" style="2" customWidth="1"/>
    <col min="19" max="19" width="8.42578125" style="2" bestFit="1" customWidth="1"/>
    <col min="20" max="20" width="8.42578125" style="2" customWidth="1"/>
    <col min="21" max="21" width="8.5703125" style="2" customWidth="1"/>
    <col min="22" max="24" width="8.28515625" style="2" customWidth="1"/>
    <col min="25" max="25" width="8.7109375" style="2" customWidth="1"/>
    <col min="26" max="26" width="8.5703125" style="2" customWidth="1"/>
    <col min="27" max="27" width="8" style="2" customWidth="1"/>
    <col min="28" max="28" width="7" style="2" customWidth="1"/>
    <col min="29" max="29" width="7.7109375" style="160" customWidth="1"/>
    <col min="30" max="30" width="3.28515625" style="2" customWidth="1"/>
    <col min="31" max="16384" width="9.140625" style="2"/>
  </cols>
  <sheetData>
    <row r="1" spans="1:33" ht="15.75" x14ac:dyDescent="0.25">
      <c r="A1" s="12"/>
      <c r="B1" s="4" t="s">
        <v>45</v>
      </c>
      <c r="C1" s="4"/>
      <c r="D1" s="13"/>
      <c r="E1" s="13"/>
      <c r="F1" s="13"/>
      <c r="G1" s="13"/>
      <c r="H1" s="13"/>
      <c r="I1" s="14"/>
      <c r="J1" s="13"/>
      <c r="K1" s="14"/>
      <c r="L1" s="14"/>
      <c r="M1" s="14"/>
      <c r="N1" s="15"/>
      <c r="O1" s="15"/>
      <c r="P1" s="15"/>
      <c r="Q1" s="15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52"/>
    </row>
    <row r="2" spans="1:33" ht="15.75" x14ac:dyDescent="0.25">
      <c r="A2" s="12"/>
      <c r="B2" s="4" t="s">
        <v>46</v>
      </c>
      <c r="C2" s="4"/>
      <c r="D2" s="13"/>
      <c r="E2" s="13"/>
      <c r="F2" s="13"/>
      <c r="G2" s="13"/>
      <c r="H2" s="13"/>
      <c r="I2" s="14"/>
      <c r="J2" s="13"/>
      <c r="K2" s="14"/>
      <c r="L2" s="14"/>
      <c r="M2" s="14"/>
      <c r="N2" s="15"/>
      <c r="O2" s="15"/>
      <c r="P2" s="15"/>
      <c r="Q2" s="15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52"/>
    </row>
    <row r="3" spans="1:33" ht="18" x14ac:dyDescent="0.25">
      <c r="A3" s="12"/>
      <c r="B3" s="8" t="s">
        <v>99</v>
      </c>
      <c r="C3" s="9"/>
      <c r="D3" s="16"/>
      <c r="E3" s="13"/>
      <c r="F3" s="13"/>
      <c r="G3" s="13"/>
      <c r="H3" s="13"/>
      <c r="I3" s="14"/>
      <c r="J3" s="13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52"/>
    </row>
    <row r="4" spans="1:33" x14ac:dyDescent="0.25">
      <c r="A4" s="12"/>
      <c r="D4" s="23"/>
      <c r="E4" s="23"/>
      <c r="F4" s="23"/>
      <c r="G4" s="23"/>
      <c r="H4" s="23"/>
      <c r="I4" s="22"/>
      <c r="J4" s="23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153"/>
    </row>
    <row r="5" spans="1:33" ht="11.25" customHeight="1" x14ac:dyDescent="0.25">
      <c r="A5" s="12"/>
      <c r="B5" s="3" t="s">
        <v>106</v>
      </c>
      <c r="C5" s="1"/>
      <c r="D5" s="17" t="str">
        <f>SummaryAllConstr!D5</f>
        <v>CALENDAR YEAR 2024</v>
      </c>
      <c r="E5" s="18"/>
      <c r="F5" s="18"/>
      <c r="G5" s="18"/>
      <c r="H5" s="18"/>
      <c r="I5" s="19"/>
      <c r="J5" s="20"/>
      <c r="K5" s="21"/>
      <c r="L5" s="21"/>
      <c r="M5" s="21"/>
      <c r="N5" s="21"/>
      <c r="O5" s="54" t="str">
        <f>SummaryAllConstr!O5</f>
        <v>January 2024</v>
      </c>
      <c r="P5" s="10" t="s">
        <v>98</v>
      </c>
      <c r="Q5" s="11"/>
      <c r="R5" s="21"/>
      <c r="S5" s="21"/>
      <c r="T5" s="21"/>
      <c r="U5" s="22"/>
      <c r="V5" s="21"/>
      <c r="W5" s="21"/>
      <c r="X5" s="21"/>
      <c r="Y5" s="21"/>
      <c r="Z5" s="22"/>
      <c r="AA5" s="22"/>
      <c r="AB5" s="22"/>
      <c r="AC5" s="153"/>
    </row>
    <row r="6" spans="1:33" ht="11.25" customHeight="1" x14ac:dyDescent="0.25">
      <c r="A6" s="12"/>
      <c r="B6" s="3" t="s">
        <v>103</v>
      </c>
      <c r="C6" s="1"/>
      <c r="D6" s="17" t="str">
        <f>SummaryAllConstr!D6</f>
        <v>Construction Contract Completed Between 1/01/2024 and 12/31/2024</v>
      </c>
      <c r="E6" s="18"/>
      <c r="F6" s="18"/>
      <c r="G6" s="18"/>
      <c r="H6" s="18"/>
      <c r="I6" s="19"/>
      <c r="J6" s="20"/>
      <c r="K6" s="21"/>
      <c r="L6" s="21"/>
      <c r="M6" s="21"/>
      <c r="N6" s="21"/>
      <c r="O6" s="11" t="s">
        <v>93</v>
      </c>
      <c r="P6" s="11"/>
      <c r="Q6" s="11">
        <f>SummaryAllConstr!Q6</f>
        <v>27896</v>
      </c>
      <c r="R6" s="21"/>
      <c r="S6" s="21"/>
      <c r="T6" s="21"/>
      <c r="U6" s="22"/>
      <c r="V6" s="21"/>
      <c r="W6" s="21"/>
      <c r="X6" s="21"/>
      <c r="Y6" s="21"/>
      <c r="Z6" s="22"/>
      <c r="AA6" s="22"/>
      <c r="AB6" s="22"/>
      <c r="AC6" s="153"/>
    </row>
    <row r="7" spans="1:33" ht="11.25" customHeight="1" x14ac:dyDescent="0.25">
      <c r="A7" s="12"/>
      <c r="B7" s="3"/>
      <c r="C7" s="1"/>
      <c r="D7" s="17"/>
      <c r="E7" s="18"/>
      <c r="F7" s="18"/>
      <c r="G7" s="18"/>
      <c r="H7" s="18"/>
      <c r="I7" s="19"/>
      <c r="J7" s="20"/>
      <c r="K7" s="21"/>
      <c r="L7" s="21"/>
      <c r="M7" s="21"/>
      <c r="N7" s="21"/>
      <c r="O7" s="11" t="s">
        <v>94</v>
      </c>
      <c r="P7" s="11"/>
      <c r="Q7" s="11">
        <f>SummaryAllConstr!Q7</f>
        <v>30125</v>
      </c>
      <c r="R7" s="21"/>
      <c r="S7" s="21"/>
      <c r="T7" s="21"/>
      <c r="U7" s="22"/>
      <c r="V7" s="21"/>
      <c r="W7" s="21"/>
      <c r="X7" s="21"/>
      <c r="Y7" s="21"/>
      <c r="Z7" s="22"/>
      <c r="AA7" s="22"/>
      <c r="AB7" s="21"/>
      <c r="AC7" s="153"/>
    </row>
    <row r="8" spans="1:33" ht="11.25" customHeight="1" x14ac:dyDescent="0.25">
      <c r="A8" s="12"/>
      <c r="B8" s="3"/>
      <c r="C8" s="1"/>
      <c r="D8" s="17"/>
      <c r="E8" s="18"/>
      <c r="F8" s="18"/>
      <c r="G8" s="18"/>
      <c r="H8" s="18"/>
      <c r="I8" s="19"/>
      <c r="J8" s="20"/>
      <c r="K8" s="21"/>
      <c r="L8" s="21"/>
      <c r="M8" s="21"/>
      <c r="N8" s="21"/>
      <c r="O8" s="11" t="s">
        <v>95</v>
      </c>
      <c r="P8" s="11"/>
      <c r="Q8" s="11">
        <f>SummaryAllConstr!Q8</f>
        <v>39130</v>
      </c>
      <c r="R8" s="21"/>
      <c r="S8" s="21"/>
      <c r="T8" s="21"/>
      <c r="U8" s="22"/>
      <c r="V8" s="21"/>
      <c r="W8" s="21"/>
      <c r="X8" s="21"/>
      <c r="Y8" s="21"/>
      <c r="Z8" s="22"/>
      <c r="AA8" s="22"/>
      <c r="AB8" s="21"/>
      <c r="AC8" s="153"/>
    </row>
    <row r="9" spans="1:33" ht="11.25" customHeight="1" x14ac:dyDescent="0.25">
      <c r="A9" s="12"/>
      <c r="B9" s="3"/>
      <c r="C9" s="1"/>
      <c r="D9" s="17"/>
      <c r="E9" s="18"/>
      <c r="F9" s="18"/>
      <c r="G9" s="18"/>
      <c r="H9" s="18"/>
      <c r="I9" s="19"/>
      <c r="J9" s="20"/>
      <c r="K9" s="21"/>
      <c r="L9" s="21"/>
      <c r="M9" s="21"/>
      <c r="N9" s="21"/>
      <c r="O9" s="22"/>
      <c r="P9" s="22"/>
      <c r="Q9" s="22"/>
      <c r="R9" s="21"/>
      <c r="S9" s="21"/>
      <c r="T9" s="21"/>
      <c r="U9" s="22"/>
      <c r="V9" s="21"/>
      <c r="W9" s="21"/>
      <c r="X9" s="21"/>
      <c r="Y9" s="21"/>
      <c r="Z9" s="22"/>
      <c r="AA9" s="22"/>
      <c r="AB9" s="21"/>
      <c r="AC9" s="153"/>
    </row>
    <row r="10" spans="1:33" ht="11.25" customHeight="1" x14ac:dyDescent="0.25">
      <c r="A10" s="56" t="s">
        <v>92</v>
      </c>
      <c r="B10" s="1"/>
      <c r="C10" s="1"/>
      <c r="D10" s="61"/>
      <c r="E10" s="61"/>
      <c r="F10" s="61"/>
      <c r="G10" s="61"/>
      <c r="H10" s="61"/>
      <c r="I10" s="61"/>
      <c r="J10" s="61"/>
      <c r="K10" s="47"/>
      <c r="L10" s="29"/>
      <c r="M10" s="29"/>
      <c r="N10" s="33"/>
      <c r="O10" s="34" t="s">
        <v>0</v>
      </c>
      <c r="P10" s="47"/>
      <c r="Q10" s="47"/>
      <c r="R10" s="29"/>
      <c r="S10" s="29"/>
      <c r="T10" s="29"/>
      <c r="U10" s="29" t="s">
        <v>2</v>
      </c>
      <c r="V10" s="29"/>
      <c r="W10" s="29"/>
      <c r="X10" s="29"/>
      <c r="Y10" s="35"/>
      <c r="Z10" s="29" t="s">
        <v>3</v>
      </c>
      <c r="AA10" s="29" t="s">
        <v>1</v>
      </c>
      <c r="AB10" s="29" t="s">
        <v>4</v>
      </c>
      <c r="AC10" s="154"/>
    </row>
    <row r="11" spans="1:33" ht="11.25" customHeight="1" x14ac:dyDescent="0.25">
      <c r="A11" s="56" t="s">
        <v>100</v>
      </c>
      <c r="B11" s="1"/>
      <c r="C11" s="1"/>
      <c r="D11" s="28"/>
      <c r="E11" s="28"/>
      <c r="F11" s="36" t="s">
        <v>89</v>
      </c>
      <c r="G11" s="36" t="s">
        <v>89</v>
      </c>
      <c r="H11" s="36" t="s">
        <v>89</v>
      </c>
      <c r="I11" s="28"/>
      <c r="J11" s="29"/>
      <c r="K11" s="37" t="s">
        <v>6</v>
      </c>
      <c r="L11" s="29"/>
      <c r="M11" s="40"/>
      <c r="N11" s="33"/>
      <c r="O11" s="34" t="s">
        <v>4</v>
      </c>
      <c r="P11" s="37" t="s">
        <v>5</v>
      </c>
      <c r="Q11" s="37"/>
      <c r="R11" s="29"/>
      <c r="S11" s="29"/>
      <c r="T11" s="29"/>
      <c r="U11" s="29" t="s">
        <v>7</v>
      </c>
      <c r="V11" s="36" t="s">
        <v>8</v>
      </c>
      <c r="W11" s="29"/>
      <c r="X11" s="29"/>
      <c r="Y11" s="35"/>
      <c r="Z11" s="29" t="s">
        <v>9</v>
      </c>
      <c r="AA11" s="29" t="s">
        <v>4</v>
      </c>
      <c r="AB11" s="29" t="s">
        <v>10</v>
      </c>
      <c r="AC11" s="154"/>
    </row>
    <row r="12" spans="1:33" ht="11.25" customHeight="1" x14ac:dyDescent="0.25">
      <c r="A12" s="56" t="s">
        <v>96</v>
      </c>
      <c r="B12" s="1"/>
      <c r="C12" s="1"/>
      <c r="D12" s="36"/>
      <c r="E12" s="36"/>
      <c r="F12" s="37" t="s">
        <v>90</v>
      </c>
      <c r="G12" s="37" t="s">
        <v>90</v>
      </c>
      <c r="H12" s="37" t="s">
        <v>90</v>
      </c>
      <c r="I12" s="36" t="s">
        <v>11</v>
      </c>
      <c r="J12" s="36" t="s">
        <v>12</v>
      </c>
      <c r="K12" s="36" t="s">
        <v>13</v>
      </c>
      <c r="L12" s="36"/>
      <c r="M12" s="37" t="s">
        <v>14</v>
      </c>
      <c r="N12" s="38" t="s">
        <v>0</v>
      </c>
      <c r="O12" s="34" t="s">
        <v>10</v>
      </c>
      <c r="P12" s="36" t="s">
        <v>13</v>
      </c>
      <c r="Q12" s="36"/>
      <c r="R12" s="36"/>
      <c r="S12" s="36"/>
      <c r="T12" s="36" t="s">
        <v>8</v>
      </c>
      <c r="U12" s="36" t="s">
        <v>15</v>
      </c>
      <c r="V12" s="29" t="s">
        <v>16</v>
      </c>
      <c r="W12" s="36" t="s">
        <v>17</v>
      </c>
      <c r="X12" s="36" t="s">
        <v>113</v>
      </c>
      <c r="Y12" s="39" t="s">
        <v>0</v>
      </c>
      <c r="Z12" s="29" t="s">
        <v>18</v>
      </c>
      <c r="AA12" s="29" t="s">
        <v>10</v>
      </c>
      <c r="AB12" s="60" t="s">
        <v>12</v>
      </c>
      <c r="AC12" s="154"/>
    </row>
    <row r="13" spans="1:33" ht="11.25" customHeight="1" x14ac:dyDescent="0.25">
      <c r="A13" s="56" t="s">
        <v>97</v>
      </c>
      <c r="B13" s="1" t="s">
        <v>19</v>
      </c>
      <c r="C13" s="1"/>
      <c r="D13" s="37" t="s">
        <v>20</v>
      </c>
      <c r="E13" s="37" t="s">
        <v>21</v>
      </c>
      <c r="F13" s="60" t="s">
        <v>91</v>
      </c>
      <c r="G13" s="60" t="s">
        <v>91</v>
      </c>
      <c r="H13" s="60" t="s">
        <v>91</v>
      </c>
      <c r="I13" s="37" t="s">
        <v>22</v>
      </c>
      <c r="J13" s="37" t="s">
        <v>22</v>
      </c>
      <c r="K13" s="37" t="s">
        <v>24</v>
      </c>
      <c r="L13" s="37" t="s">
        <v>9</v>
      </c>
      <c r="M13" s="37" t="s">
        <v>13</v>
      </c>
      <c r="N13" s="41" t="s">
        <v>25</v>
      </c>
      <c r="O13" s="34" t="s">
        <v>20</v>
      </c>
      <c r="P13" s="37" t="s">
        <v>23</v>
      </c>
      <c r="Q13" s="37" t="s">
        <v>2</v>
      </c>
      <c r="R13" s="37" t="s">
        <v>26</v>
      </c>
      <c r="S13" s="29" t="s">
        <v>2</v>
      </c>
      <c r="T13" s="29" t="s">
        <v>27</v>
      </c>
      <c r="U13" s="29" t="s">
        <v>28</v>
      </c>
      <c r="V13" s="29" t="s">
        <v>29</v>
      </c>
      <c r="W13" s="29" t="s">
        <v>30</v>
      </c>
      <c r="X13" s="29" t="s">
        <v>114</v>
      </c>
      <c r="Y13" s="35" t="s">
        <v>1</v>
      </c>
      <c r="Z13" s="29" t="s">
        <v>20</v>
      </c>
      <c r="AA13" s="29" t="s">
        <v>20</v>
      </c>
      <c r="AB13" s="36" t="s">
        <v>22</v>
      </c>
      <c r="AC13" s="155" t="s">
        <v>31</v>
      </c>
      <c r="AD13" s="141"/>
    </row>
    <row r="14" spans="1:33" ht="11.25" customHeight="1" x14ac:dyDescent="0.25">
      <c r="A14" s="56" t="s">
        <v>101</v>
      </c>
      <c r="B14" s="1" t="s">
        <v>32</v>
      </c>
      <c r="C14" s="1" t="s">
        <v>33</v>
      </c>
      <c r="D14" s="37" t="s">
        <v>34</v>
      </c>
      <c r="E14" s="37" t="s">
        <v>34</v>
      </c>
      <c r="F14" s="37" t="s">
        <v>86</v>
      </c>
      <c r="G14" s="37" t="s">
        <v>87</v>
      </c>
      <c r="H14" s="37" t="s">
        <v>88</v>
      </c>
      <c r="I14" s="37" t="s">
        <v>35</v>
      </c>
      <c r="J14" s="37" t="s">
        <v>35</v>
      </c>
      <c r="K14" s="37" t="s">
        <v>37</v>
      </c>
      <c r="L14" s="37" t="s">
        <v>4</v>
      </c>
      <c r="M14" s="37" t="s">
        <v>39</v>
      </c>
      <c r="N14" s="41" t="s">
        <v>4</v>
      </c>
      <c r="O14" s="42" t="s">
        <v>40</v>
      </c>
      <c r="P14" s="37" t="s">
        <v>36</v>
      </c>
      <c r="Q14" s="37" t="s">
        <v>38</v>
      </c>
      <c r="R14" s="37" t="s">
        <v>41</v>
      </c>
      <c r="S14" s="36" t="s">
        <v>4</v>
      </c>
      <c r="T14" s="36" t="s">
        <v>4</v>
      </c>
      <c r="U14" s="36" t="s">
        <v>42</v>
      </c>
      <c r="V14" s="36" t="s">
        <v>4</v>
      </c>
      <c r="W14" s="36" t="s">
        <v>4</v>
      </c>
      <c r="X14" s="36" t="s">
        <v>4</v>
      </c>
      <c r="Y14" s="39" t="s">
        <v>4</v>
      </c>
      <c r="Z14" s="36" t="s">
        <v>40</v>
      </c>
      <c r="AA14" s="36" t="s">
        <v>40</v>
      </c>
      <c r="AB14" s="36" t="s">
        <v>43</v>
      </c>
      <c r="AC14" s="155" t="s">
        <v>44</v>
      </c>
      <c r="AD14" s="66"/>
      <c r="AE14" s="145" t="s">
        <v>125</v>
      </c>
      <c r="AF14" s="145" t="s">
        <v>125</v>
      </c>
      <c r="AG14" s="3" t="s">
        <v>125</v>
      </c>
    </row>
    <row r="15" spans="1:33" s="81" customFormat="1" ht="11.25" customHeight="1" x14ac:dyDescent="0.25">
      <c r="A15" s="175">
        <v>3</v>
      </c>
      <c r="B15" s="176" t="s">
        <v>161</v>
      </c>
      <c r="C15" s="176" t="s">
        <v>162</v>
      </c>
      <c r="D15" s="177">
        <v>450</v>
      </c>
      <c r="E15" s="177">
        <v>18</v>
      </c>
      <c r="F15" s="177">
        <v>0</v>
      </c>
      <c r="G15" s="177">
        <v>0</v>
      </c>
      <c r="H15" s="177">
        <v>16</v>
      </c>
      <c r="I15" s="177">
        <v>23464</v>
      </c>
      <c r="J15" s="177">
        <v>33000</v>
      </c>
      <c r="K15" s="177">
        <v>510779</v>
      </c>
      <c r="L15" s="177">
        <v>11728073</v>
      </c>
      <c r="M15" s="177">
        <v>499985</v>
      </c>
      <c r="N15" s="177">
        <v>12738837</v>
      </c>
      <c r="O15" s="177">
        <v>28309</v>
      </c>
      <c r="P15" s="177">
        <v>1344249</v>
      </c>
      <c r="Q15" s="177">
        <v>0</v>
      </c>
      <c r="R15" s="177">
        <v>0</v>
      </c>
      <c r="S15" s="177">
        <v>0</v>
      </c>
      <c r="T15" s="177">
        <v>0</v>
      </c>
      <c r="U15" s="177">
        <v>0</v>
      </c>
      <c r="V15" s="177"/>
      <c r="W15" s="177">
        <v>0</v>
      </c>
      <c r="X15" s="177">
        <v>0</v>
      </c>
      <c r="Y15" s="177">
        <v>14083087</v>
      </c>
      <c r="Z15" s="177">
        <f t="shared" ref="Z15:Z22" si="0">IFERROR(L15/D15,0)</f>
        <v>26062.384444444444</v>
      </c>
      <c r="AA15" s="177">
        <f t="shared" ref="AA15:AA22" si="1">IFERROR(Y15/D15,0)</f>
        <v>31295.748888888887</v>
      </c>
      <c r="AB15" s="177">
        <f t="shared" ref="AB15:AB22" si="2">IFERROR(Y15/J15,0)</f>
        <v>426.76021212121213</v>
      </c>
      <c r="AC15" s="178" t="s">
        <v>196</v>
      </c>
      <c r="AD15" s="176"/>
      <c r="AE15" s="179">
        <f t="shared" ref="AE15:AE21" si="3">SUM(K15:M15)-N15</f>
        <v>0</v>
      </c>
      <c r="AF15" s="179">
        <f t="shared" ref="AF15:AF22" si="4">IF(D15=0,0,N15/D15-O15)</f>
        <v>-0.4733333333315386</v>
      </c>
      <c r="AG15" s="179">
        <f t="shared" ref="AG15:AG22" si="5">SUM(P15:X15)+N15-Y15</f>
        <v>-1</v>
      </c>
    </row>
    <row r="16" spans="1:33" s="81" customFormat="1" ht="11.25" customHeight="1" x14ac:dyDescent="0.25">
      <c r="A16" s="53">
        <v>3</v>
      </c>
      <c r="B16" s="2" t="s">
        <v>176</v>
      </c>
      <c r="C16" s="2" t="s">
        <v>178</v>
      </c>
      <c r="D16" s="58">
        <v>3194</v>
      </c>
      <c r="E16" s="58">
        <v>140</v>
      </c>
      <c r="F16" s="58">
        <v>0</v>
      </c>
      <c r="G16" s="58">
        <v>0</v>
      </c>
      <c r="H16" s="58">
        <v>128</v>
      </c>
      <c r="I16" s="58">
        <v>338561</v>
      </c>
      <c r="J16" s="58">
        <v>369957</v>
      </c>
      <c r="K16" s="58">
        <v>6898220</v>
      </c>
      <c r="L16" s="58">
        <v>154263016</v>
      </c>
      <c r="M16" s="58">
        <v>6182346</v>
      </c>
      <c r="N16" s="58">
        <v>167343582</v>
      </c>
      <c r="O16" s="58">
        <v>52393</v>
      </c>
      <c r="P16" s="58">
        <v>0</v>
      </c>
      <c r="Q16" s="58">
        <v>28803314</v>
      </c>
      <c r="R16" s="58">
        <v>0</v>
      </c>
      <c r="S16" s="58">
        <v>11531250</v>
      </c>
      <c r="T16" s="58">
        <v>802449</v>
      </c>
      <c r="U16" s="58">
        <v>5574258</v>
      </c>
      <c r="V16" s="58">
        <v>6623410</v>
      </c>
      <c r="W16" s="58">
        <v>0</v>
      </c>
      <c r="X16" s="58">
        <v>2939504</v>
      </c>
      <c r="Y16" s="58">
        <v>223617767</v>
      </c>
      <c r="Z16" s="58">
        <f t="shared" si="0"/>
        <v>48297.750782717594</v>
      </c>
      <c r="AA16" s="58">
        <f t="shared" si="1"/>
        <v>70011.824358171565</v>
      </c>
      <c r="AB16" s="58">
        <f t="shared" si="2"/>
        <v>604.44258927388864</v>
      </c>
      <c r="AC16" s="156">
        <v>21</v>
      </c>
      <c r="AD16" s="2"/>
      <c r="AE16" s="81">
        <f t="shared" si="3"/>
        <v>0</v>
      </c>
      <c r="AF16" s="81">
        <f t="shared" si="4"/>
        <v>0.10644959298952017</v>
      </c>
      <c r="AG16" s="81">
        <f t="shared" si="5"/>
        <v>0</v>
      </c>
    </row>
    <row r="17" spans="1:33" s="81" customFormat="1" ht="11.25" customHeight="1" x14ac:dyDescent="0.25">
      <c r="A17" s="53">
        <v>3</v>
      </c>
      <c r="B17" s="2" t="s">
        <v>167</v>
      </c>
      <c r="C17" s="2" t="s">
        <v>168</v>
      </c>
      <c r="D17" s="58">
        <v>70</v>
      </c>
      <c r="E17" s="58">
        <v>3</v>
      </c>
      <c r="F17" s="58">
        <v>0</v>
      </c>
      <c r="G17" s="58">
        <v>0</v>
      </c>
      <c r="H17" s="58">
        <v>1</v>
      </c>
      <c r="I17" s="58">
        <v>14460</v>
      </c>
      <c r="J17" s="58">
        <v>21024</v>
      </c>
      <c r="K17" s="58">
        <v>344740</v>
      </c>
      <c r="L17" s="58">
        <v>4950022</v>
      </c>
      <c r="M17" s="58">
        <v>189188</v>
      </c>
      <c r="N17" s="58">
        <v>5483950</v>
      </c>
      <c r="O17" s="58">
        <v>78342</v>
      </c>
      <c r="P17" s="58">
        <v>602881</v>
      </c>
      <c r="Q17" s="58">
        <v>562342</v>
      </c>
      <c r="R17" s="58">
        <v>0</v>
      </c>
      <c r="S17" s="58">
        <v>0</v>
      </c>
      <c r="T17" s="58">
        <v>189884</v>
      </c>
      <c r="U17" s="58">
        <v>88900</v>
      </c>
      <c r="V17" s="58">
        <v>0</v>
      </c>
      <c r="W17" s="58">
        <v>0</v>
      </c>
      <c r="X17" s="58">
        <v>0</v>
      </c>
      <c r="Y17" s="58">
        <v>6927958</v>
      </c>
      <c r="Z17" s="58">
        <f t="shared" si="0"/>
        <v>70714.600000000006</v>
      </c>
      <c r="AA17" s="58">
        <f t="shared" si="1"/>
        <v>98970.828571428574</v>
      </c>
      <c r="AB17" s="58">
        <f t="shared" si="2"/>
        <v>329.52616057838662</v>
      </c>
      <c r="AC17" s="156">
        <v>17</v>
      </c>
      <c r="AD17" s="2"/>
      <c r="AE17" s="81">
        <f t="shared" si="3"/>
        <v>0</v>
      </c>
      <c r="AF17" s="81">
        <f t="shared" si="4"/>
        <v>0.14285714285506401</v>
      </c>
      <c r="AG17" s="81">
        <f t="shared" si="5"/>
        <v>-1</v>
      </c>
    </row>
    <row r="18" spans="1:33" s="81" customFormat="1" ht="11.25" customHeight="1" x14ac:dyDescent="0.25">
      <c r="A18" s="53">
        <v>3</v>
      </c>
      <c r="B18" s="2" t="s">
        <v>167</v>
      </c>
      <c r="C18" s="2" t="s">
        <v>198</v>
      </c>
      <c r="D18" s="58">
        <v>70</v>
      </c>
      <c r="E18" s="58">
        <v>1</v>
      </c>
      <c r="F18" s="58">
        <v>0</v>
      </c>
      <c r="G18" s="58">
        <v>0</v>
      </c>
      <c r="H18" s="58">
        <v>1</v>
      </c>
      <c r="I18" s="58">
        <v>10765</v>
      </c>
      <c r="J18" s="58">
        <v>13461</v>
      </c>
      <c r="K18" s="58">
        <v>148621</v>
      </c>
      <c r="L18" s="58">
        <v>3708012</v>
      </c>
      <c r="M18" s="58">
        <v>96065</v>
      </c>
      <c r="N18" s="58">
        <v>3952698</v>
      </c>
      <c r="O18" s="58">
        <v>56467</v>
      </c>
      <c r="P18" s="58">
        <v>374668</v>
      </c>
      <c r="Q18" s="58">
        <v>230873</v>
      </c>
      <c r="R18" s="58">
        <v>0</v>
      </c>
      <c r="S18" s="58">
        <v>0</v>
      </c>
      <c r="T18" s="58">
        <v>148650</v>
      </c>
      <c r="U18" s="58">
        <v>0</v>
      </c>
      <c r="V18" s="58">
        <v>0</v>
      </c>
      <c r="W18" s="58">
        <v>0</v>
      </c>
      <c r="X18" s="58">
        <v>0</v>
      </c>
      <c r="Y18" s="58">
        <v>4706889</v>
      </c>
      <c r="Z18" s="58">
        <f t="shared" si="0"/>
        <v>52971.6</v>
      </c>
      <c r="AA18" s="58">
        <f t="shared" si="1"/>
        <v>67241.271428571432</v>
      </c>
      <c r="AB18" s="58">
        <f t="shared" si="2"/>
        <v>349.66859817249832</v>
      </c>
      <c r="AC18" s="157">
        <v>17</v>
      </c>
      <c r="AD18" s="2"/>
      <c r="AE18" s="81">
        <f t="shared" si="3"/>
        <v>0</v>
      </c>
      <c r="AF18" s="81">
        <f t="shared" si="4"/>
        <v>0.11428571428405121</v>
      </c>
      <c r="AG18" s="81">
        <f t="shared" si="5"/>
        <v>0</v>
      </c>
    </row>
    <row r="19" spans="1:33" s="81" customFormat="1" ht="11.25" customHeight="1" x14ac:dyDescent="0.25">
      <c r="A19" s="53">
        <v>3</v>
      </c>
      <c r="B19" s="2" t="s">
        <v>167</v>
      </c>
      <c r="C19" s="81" t="s">
        <v>173</v>
      </c>
      <c r="D19" s="58">
        <v>70</v>
      </c>
      <c r="E19" s="58">
        <v>1</v>
      </c>
      <c r="F19" s="58">
        <v>0</v>
      </c>
      <c r="G19" s="58">
        <v>0</v>
      </c>
      <c r="H19" s="58">
        <v>1</v>
      </c>
      <c r="I19" s="58">
        <v>10765</v>
      </c>
      <c r="J19" s="58">
        <v>11125</v>
      </c>
      <c r="K19" s="58">
        <v>138829</v>
      </c>
      <c r="L19" s="58">
        <v>3674580</v>
      </c>
      <c r="M19" s="58">
        <v>97040</v>
      </c>
      <c r="N19" s="58">
        <v>3910448</v>
      </c>
      <c r="O19" s="58">
        <v>55864</v>
      </c>
      <c r="P19" s="58">
        <v>372892</v>
      </c>
      <c r="Q19" s="58">
        <v>246803</v>
      </c>
      <c r="R19" s="58">
        <v>0</v>
      </c>
      <c r="S19" s="58">
        <v>0</v>
      </c>
      <c r="T19" s="58">
        <v>143989</v>
      </c>
      <c r="U19" s="58">
        <v>0</v>
      </c>
      <c r="V19" s="58">
        <v>0</v>
      </c>
      <c r="W19" s="58">
        <v>0</v>
      </c>
      <c r="X19" s="58">
        <v>0</v>
      </c>
      <c r="Y19" s="58">
        <v>4674132</v>
      </c>
      <c r="Z19" s="58">
        <f t="shared" si="0"/>
        <v>52494</v>
      </c>
      <c r="AA19" s="58">
        <f t="shared" si="1"/>
        <v>66773.314285714281</v>
      </c>
      <c r="AB19" s="58">
        <f t="shared" si="2"/>
        <v>420.14669662921347</v>
      </c>
      <c r="AC19" s="156">
        <v>17</v>
      </c>
      <c r="AD19" s="2"/>
      <c r="AE19" s="81">
        <f t="shared" si="3"/>
        <v>1</v>
      </c>
      <c r="AF19" s="81">
        <f t="shared" si="4"/>
        <v>-0.4571428571434808</v>
      </c>
      <c r="AG19" s="81">
        <f t="shared" si="5"/>
        <v>0</v>
      </c>
    </row>
    <row r="20" spans="1:33" s="81" customFormat="1" ht="11.25" customHeight="1" x14ac:dyDescent="0.25">
      <c r="A20" s="53">
        <v>3</v>
      </c>
      <c r="B20" s="2" t="s">
        <v>167</v>
      </c>
      <c r="C20" s="2" t="s">
        <v>174</v>
      </c>
      <c r="D20" s="58">
        <v>70</v>
      </c>
      <c r="E20" s="58">
        <v>1</v>
      </c>
      <c r="F20" s="58">
        <v>0</v>
      </c>
      <c r="G20" s="58">
        <v>0</v>
      </c>
      <c r="H20" s="58">
        <v>1</v>
      </c>
      <c r="I20" s="58">
        <v>10764</v>
      </c>
      <c r="J20" s="58">
        <v>15872</v>
      </c>
      <c r="K20" s="58">
        <v>202840</v>
      </c>
      <c r="L20" s="58">
        <v>3823567</v>
      </c>
      <c r="M20" s="58">
        <v>95432</v>
      </c>
      <c r="N20" s="58">
        <v>4121839</v>
      </c>
      <c r="O20" s="58">
        <v>58883</v>
      </c>
      <c r="P20" s="58">
        <v>412261</v>
      </c>
      <c r="Q20" s="58">
        <v>626265</v>
      </c>
      <c r="R20" s="58">
        <v>0</v>
      </c>
      <c r="S20" s="58">
        <v>0</v>
      </c>
      <c r="T20" s="58">
        <v>81477</v>
      </c>
      <c r="U20" s="58">
        <v>0</v>
      </c>
      <c r="V20" s="58">
        <v>0</v>
      </c>
      <c r="W20" s="58">
        <v>0</v>
      </c>
      <c r="X20" s="58">
        <v>25047</v>
      </c>
      <c r="Y20" s="58">
        <v>5266889</v>
      </c>
      <c r="Z20" s="58">
        <f t="shared" si="0"/>
        <v>54622.385714285716</v>
      </c>
      <c r="AA20" s="58">
        <f t="shared" si="1"/>
        <v>75241.271428571432</v>
      </c>
      <c r="AB20" s="58">
        <f t="shared" si="2"/>
        <v>331.83524445564518</v>
      </c>
      <c r="AC20" s="156">
        <v>17</v>
      </c>
      <c r="AD20" s="2"/>
      <c r="AE20" s="81">
        <f t="shared" si="3"/>
        <v>0</v>
      </c>
      <c r="AF20" s="81">
        <f t="shared" si="4"/>
        <v>0.41428571428696159</v>
      </c>
      <c r="AG20" s="81">
        <f t="shared" si="5"/>
        <v>0</v>
      </c>
    </row>
    <row r="21" spans="1:33" s="81" customFormat="1" ht="11.25" customHeight="1" x14ac:dyDescent="0.25">
      <c r="A21" s="53">
        <v>3</v>
      </c>
      <c r="B21" s="2" t="s">
        <v>167</v>
      </c>
      <c r="C21" s="2" t="s">
        <v>175</v>
      </c>
      <c r="D21" s="58">
        <v>70</v>
      </c>
      <c r="E21" s="58">
        <v>2</v>
      </c>
      <c r="F21" s="58">
        <v>0</v>
      </c>
      <c r="G21" s="58">
        <v>0</v>
      </c>
      <c r="H21" s="58">
        <v>1</v>
      </c>
      <c r="I21" s="58">
        <v>12555</v>
      </c>
      <c r="J21" s="58">
        <v>13664</v>
      </c>
      <c r="K21" s="58">
        <v>286724</v>
      </c>
      <c r="L21" s="58">
        <v>5492970</v>
      </c>
      <c r="M21" s="58">
        <v>197533</v>
      </c>
      <c r="N21" s="58">
        <v>5977227</v>
      </c>
      <c r="O21" s="58">
        <v>85389</v>
      </c>
      <c r="P21" s="58">
        <v>562248</v>
      </c>
      <c r="Q21" s="58">
        <v>406328</v>
      </c>
      <c r="R21" s="58">
        <v>0</v>
      </c>
      <c r="S21" s="58">
        <v>0</v>
      </c>
      <c r="T21" s="58">
        <v>168766</v>
      </c>
      <c r="U21" s="58">
        <v>0</v>
      </c>
      <c r="V21" s="58">
        <v>0</v>
      </c>
      <c r="W21" s="58">
        <v>0</v>
      </c>
      <c r="X21" s="58">
        <v>19491</v>
      </c>
      <c r="Y21" s="58">
        <v>7134061</v>
      </c>
      <c r="Z21" s="58">
        <f t="shared" si="0"/>
        <v>78471</v>
      </c>
      <c r="AA21" s="58">
        <f t="shared" si="1"/>
        <v>101915.15714285715</v>
      </c>
      <c r="AB21" s="58">
        <f t="shared" si="2"/>
        <v>522.1063378220141</v>
      </c>
      <c r="AC21" s="156">
        <v>17</v>
      </c>
      <c r="AD21" s="2"/>
      <c r="AE21" s="81">
        <f t="shared" si="3"/>
        <v>0</v>
      </c>
      <c r="AF21" s="81">
        <f t="shared" si="4"/>
        <v>-4.2857142863795161E-2</v>
      </c>
      <c r="AG21" s="81">
        <f t="shared" si="5"/>
        <v>-1</v>
      </c>
    </row>
    <row r="22" spans="1:33" s="81" customFormat="1" ht="11.25" customHeight="1" x14ac:dyDescent="0.25">
      <c r="A22" s="53">
        <v>3</v>
      </c>
      <c r="B22" s="2" t="s">
        <v>230</v>
      </c>
      <c r="C22" s="2" t="s">
        <v>231</v>
      </c>
      <c r="D22" s="58">
        <v>625</v>
      </c>
      <c r="E22" s="58">
        <v>25</v>
      </c>
      <c r="F22" s="58">
        <v>0</v>
      </c>
      <c r="G22" s="58">
        <v>0</v>
      </c>
      <c r="H22" s="58">
        <v>25</v>
      </c>
      <c r="I22" s="58">
        <v>40900</v>
      </c>
      <c r="J22" s="58">
        <v>51898</v>
      </c>
      <c r="K22" s="58">
        <v>1392385</v>
      </c>
      <c r="L22" s="58">
        <v>26650502</v>
      </c>
      <c r="M22" s="58">
        <v>1905895</v>
      </c>
      <c r="N22" s="58">
        <v>29948782</v>
      </c>
      <c r="O22" s="58">
        <v>47918</v>
      </c>
      <c r="P22" s="58">
        <v>0</v>
      </c>
      <c r="Q22" s="58">
        <v>1480437</v>
      </c>
      <c r="R22" s="58">
        <v>0</v>
      </c>
      <c r="S22" s="58">
        <v>0</v>
      </c>
      <c r="T22" s="58">
        <v>34765</v>
      </c>
      <c r="U22" s="58">
        <v>0</v>
      </c>
      <c r="V22" s="58">
        <v>0</v>
      </c>
      <c r="W22" s="58">
        <v>0</v>
      </c>
      <c r="X22" s="58">
        <v>15990</v>
      </c>
      <c r="Y22" s="58">
        <v>31479974</v>
      </c>
      <c r="Z22" s="58">
        <f t="shared" si="0"/>
        <v>42640.803200000002</v>
      </c>
      <c r="AA22" s="58">
        <f t="shared" si="1"/>
        <v>50367.958400000003</v>
      </c>
      <c r="AB22" s="58">
        <f t="shared" si="2"/>
        <v>606.57393348491269</v>
      </c>
      <c r="AC22" s="156">
        <v>20</v>
      </c>
      <c r="AD22" s="2"/>
      <c r="AE22" s="81">
        <f t="shared" ref="AE22" si="6">SUM(K22:M22)-N22</f>
        <v>0</v>
      </c>
      <c r="AF22" s="81">
        <f t="shared" si="4"/>
        <v>5.1200000001699664E-2</v>
      </c>
      <c r="AG22" s="81">
        <f t="shared" si="5"/>
        <v>0</v>
      </c>
    </row>
    <row r="23" spans="1:33" ht="11.25" customHeight="1" x14ac:dyDescent="0.25">
      <c r="A23" s="53">
        <v>3</v>
      </c>
      <c r="B23" s="2" t="s">
        <v>230</v>
      </c>
      <c r="C23" s="2" t="s">
        <v>233</v>
      </c>
      <c r="D23" s="58">
        <v>525</v>
      </c>
      <c r="E23" s="58">
        <v>21</v>
      </c>
      <c r="F23" s="58">
        <v>0</v>
      </c>
      <c r="G23" s="58">
        <v>0</v>
      </c>
      <c r="H23" s="58">
        <v>19</v>
      </c>
      <c r="I23" s="58">
        <v>62948</v>
      </c>
      <c r="J23" s="58">
        <v>112309</v>
      </c>
      <c r="K23" s="58">
        <v>631471</v>
      </c>
      <c r="L23" s="58">
        <v>8662925</v>
      </c>
      <c r="M23" s="58">
        <v>894550</v>
      </c>
      <c r="N23" s="58">
        <v>10188946</v>
      </c>
      <c r="O23" s="58">
        <v>19408</v>
      </c>
      <c r="P23" s="58">
        <v>0</v>
      </c>
      <c r="Q23" s="58">
        <v>167326</v>
      </c>
      <c r="R23" s="58">
        <v>0</v>
      </c>
      <c r="S23" s="58">
        <v>0</v>
      </c>
      <c r="T23" s="58">
        <v>5550</v>
      </c>
      <c r="U23" s="58">
        <v>0</v>
      </c>
      <c r="V23" s="58">
        <v>0</v>
      </c>
      <c r="W23" s="58">
        <v>0</v>
      </c>
      <c r="X23" s="58">
        <v>0</v>
      </c>
      <c r="Y23" s="58">
        <v>10361822</v>
      </c>
      <c r="Z23" s="58">
        <f t="shared" ref="Z23:Z24" si="7">IFERROR(L23/D23,0)</f>
        <v>16500.809523809523</v>
      </c>
      <c r="AA23" s="58">
        <f t="shared" ref="AA23:AA24" si="8">IFERROR(Y23/D23,0)</f>
        <v>19736.803809523808</v>
      </c>
      <c r="AB23" s="58">
        <f t="shared" ref="AB23:AB24" si="9">IFERROR(Y23/J23,0)</f>
        <v>92.26172434978497</v>
      </c>
      <c r="AC23" s="156">
        <v>20</v>
      </c>
      <c r="AE23" s="81">
        <f t="shared" ref="AE23" si="10">SUM(K23:M23)-N23</f>
        <v>0</v>
      </c>
      <c r="AF23" s="81">
        <f t="shared" ref="AF23:AF24" si="11">IF(D23=0,0,N23/D23-O23)</f>
        <v>-0.48380952380830422</v>
      </c>
      <c r="AG23" s="81">
        <f t="shared" ref="AG23:AG24" si="12">SUM(P23:X23)+N23-Y23</f>
        <v>0</v>
      </c>
    </row>
    <row r="24" spans="1:33" ht="11.25" customHeight="1" x14ac:dyDescent="0.25">
      <c r="A24" s="53">
        <v>3</v>
      </c>
      <c r="B24" s="2" t="s">
        <v>224</v>
      </c>
      <c r="C24" s="2" t="s">
        <v>227</v>
      </c>
      <c r="D24" s="58">
        <v>2107</v>
      </c>
      <c r="E24" s="58">
        <v>88</v>
      </c>
      <c r="F24" s="58">
        <v>0</v>
      </c>
      <c r="G24" s="58">
        <v>0</v>
      </c>
      <c r="H24" s="58">
        <v>88</v>
      </c>
      <c r="I24" s="58">
        <v>178190</v>
      </c>
      <c r="J24" s="58">
        <v>231420</v>
      </c>
      <c r="K24" s="58">
        <v>3072272</v>
      </c>
      <c r="L24" s="58">
        <v>51028737</v>
      </c>
      <c r="M24" s="58">
        <v>5200841</v>
      </c>
      <c r="N24" s="58">
        <v>59301850</v>
      </c>
      <c r="O24" s="58">
        <v>28145</v>
      </c>
      <c r="P24" s="58">
        <v>11663</v>
      </c>
      <c r="Q24" s="58">
        <v>7192277</v>
      </c>
      <c r="R24" s="58">
        <v>485072</v>
      </c>
      <c r="S24" s="58">
        <v>7214993</v>
      </c>
      <c r="T24" s="58">
        <v>1108193</v>
      </c>
      <c r="U24" s="58">
        <v>1736842</v>
      </c>
      <c r="V24" s="58">
        <v>493909</v>
      </c>
      <c r="W24" s="58">
        <v>0</v>
      </c>
      <c r="X24" s="58">
        <v>818878</v>
      </c>
      <c r="Y24" s="58">
        <v>78363676</v>
      </c>
      <c r="Z24" s="58">
        <f t="shared" si="7"/>
        <v>24218.669672520169</v>
      </c>
      <c r="AA24" s="58">
        <f t="shared" si="8"/>
        <v>37192.062648315143</v>
      </c>
      <c r="AB24" s="58">
        <f t="shared" si="9"/>
        <v>338.62101806239735</v>
      </c>
      <c r="AC24" s="156" t="s">
        <v>225</v>
      </c>
      <c r="AE24" s="81">
        <f t="shared" ref="AE24" si="13">SUM(K24:M24)-N24</f>
        <v>0</v>
      </c>
      <c r="AF24" s="81">
        <f t="shared" si="11"/>
        <v>0.15899383008945733</v>
      </c>
      <c r="AG24" s="81">
        <f t="shared" si="12"/>
        <v>1</v>
      </c>
    </row>
    <row r="25" spans="1:33" ht="11.25" customHeight="1" x14ac:dyDescent="0.25">
      <c r="A25" s="53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32"/>
      <c r="AA25" s="32"/>
      <c r="AB25" s="32"/>
      <c r="AC25" s="156"/>
    </row>
    <row r="26" spans="1:33" ht="11.25" customHeight="1" x14ac:dyDescent="0.25">
      <c r="A26" s="53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32"/>
      <c r="AA26" s="32"/>
      <c r="AB26" s="32"/>
      <c r="AC26" s="156"/>
    </row>
    <row r="27" spans="1:33" ht="11.25" customHeight="1" x14ac:dyDescent="0.25">
      <c r="A27" s="53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32"/>
      <c r="AA27" s="32"/>
      <c r="AB27" s="32"/>
      <c r="AC27" s="156"/>
    </row>
    <row r="28" spans="1:33" ht="11.25" customHeight="1" x14ac:dyDescent="0.25"/>
    <row r="29" spans="1:33" s="3" customFormat="1" ht="11.25" customHeight="1" x14ac:dyDescent="0.25">
      <c r="A29" s="112">
        <f>COUNTA(A15:A26)</f>
        <v>10</v>
      </c>
      <c r="B29" s="3" t="s">
        <v>110</v>
      </c>
      <c r="D29" s="140">
        <f t="shared" ref="D29:AB29" si="14">ROUND(SUM(D15:D26)/$A$29,0)</f>
        <v>725</v>
      </c>
      <c r="E29" s="140">
        <f t="shared" si="14"/>
        <v>30</v>
      </c>
      <c r="F29" s="140">
        <f t="shared" si="14"/>
        <v>0</v>
      </c>
      <c r="G29" s="140">
        <f t="shared" si="14"/>
        <v>0</v>
      </c>
      <c r="H29" s="140">
        <f t="shared" si="14"/>
        <v>28</v>
      </c>
      <c r="I29" s="140">
        <f t="shared" si="14"/>
        <v>70337</v>
      </c>
      <c r="J29" s="140">
        <f t="shared" si="14"/>
        <v>87373</v>
      </c>
      <c r="K29" s="140">
        <f t="shared" si="14"/>
        <v>1362688</v>
      </c>
      <c r="L29" s="140">
        <f t="shared" si="14"/>
        <v>27398240</v>
      </c>
      <c r="M29" s="140">
        <f t="shared" si="14"/>
        <v>1535888</v>
      </c>
      <c r="N29" s="140">
        <f t="shared" si="14"/>
        <v>30296816</v>
      </c>
      <c r="O29" s="140">
        <f t="shared" si="14"/>
        <v>51112</v>
      </c>
      <c r="P29" s="140">
        <f t="shared" si="14"/>
        <v>368086</v>
      </c>
      <c r="Q29" s="140">
        <f t="shared" si="14"/>
        <v>3971597</v>
      </c>
      <c r="R29" s="140">
        <f t="shared" si="14"/>
        <v>48507</v>
      </c>
      <c r="S29" s="140">
        <f t="shared" si="14"/>
        <v>1874624</v>
      </c>
      <c r="T29" s="140">
        <f t="shared" si="14"/>
        <v>268372</v>
      </c>
      <c r="U29" s="140">
        <f t="shared" si="14"/>
        <v>740000</v>
      </c>
      <c r="V29" s="140">
        <f t="shared" si="14"/>
        <v>711732</v>
      </c>
      <c r="W29" s="140">
        <f t="shared" si="14"/>
        <v>0</v>
      </c>
      <c r="X29" s="140">
        <f t="shared" si="14"/>
        <v>381891</v>
      </c>
      <c r="Y29" s="140">
        <f t="shared" si="14"/>
        <v>38661626</v>
      </c>
      <c r="Z29" s="140">
        <f t="shared" si="14"/>
        <v>46699</v>
      </c>
      <c r="AA29" s="140">
        <f t="shared" si="14"/>
        <v>61875</v>
      </c>
      <c r="AB29" s="140">
        <f t="shared" si="14"/>
        <v>402</v>
      </c>
      <c r="AC29" s="161"/>
    </row>
  </sheetData>
  <phoneticPr fontId="2" type="noConversion"/>
  <conditionalFormatting sqref="P14">
    <cfRule type="cellIs" dxfId="16" priority="1" stopIfTrue="1" operator="greaterThan">
      <formula>#REF!</formula>
    </cfRule>
  </conditionalFormatting>
  <printOptions horizontalCentered="1"/>
  <pageMargins left="0.17" right="0.17" top="0.5" bottom="0.7" header="0.5" footer="0.41"/>
  <pageSetup paperSize="5" scale="66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G26"/>
  <sheetViews>
    <sheetView zoomScale="120" zoomScaleNormal="120" workbookViewId="0">
      <pane ySplit="14" topLeftCell="A15" activePane="bottomLeft" state="frozen"/>
      <selection activeCell="A15" sqref="A15"/>
      <selection pane="bottomLeft" activeCell="AE29" sqref="AE29"/>
    </sheetView>
  </sheetViews>
  <sheetFormatPr defaultColWidth="9.140625" defaultRowHeight="12.75" x14ac:dyDescent="0.25"/>
  <cols>
    <col min="1" max="1" width="4.28515625" style="2" customWidth="1"/>
    <col min="2" max="2" width="9.28515625" style="2" customWidth="1"/>
    <col min="3" max="3" width="17.42578125" style="2" customWidth="1"/>
    <col min="4" max="4" width="6.7109375" style="2" customWidth="1"/>
    <col min="5" max="5" width="6.5703125" style="2" customWidth="1"/>
    <col min="6" max="7" width="6.140625" style="2" customWidth="1"/>
    <col min="8" max="8" width="6.140625" style="5" customWidth="1"/>
    <col min="9" max="9" width="6.7109375" style="2" customWidth="1"/>
    <col min="10" max="10" width="6.28515625" style="2" customWidth="1"/>
    <col min="11" max="12" width="9.28515625" style="2" customWidth="1"/>
    <col min="13" max="13" width="8.140625" style="2" customWidth="1"/>
    <col min="14" max="14" width="8.7109375" style="2" customWidth="1"/>
    <col min="15" max="15" width="8.5703125" style="2" customWidth="1"/>
    <col min="16" max="16" width="7.7109375" style="2" customWidth="1"/>
    <col min="17" max="17" width="8.42578125" style="2" customWidth="1"/>
    <col min="18" max="18" width="9" style="2" customWidth="1"/>
    <col min="19" max="19" width="7" style="2" customWidth="1"/>
    <col min="20" max="20" width="8.42578125" style="2" customWidth="1"/>
    <col min="21" max="21" width="8.28515625" style="2" customWidth="1"/>
    <col min="22" max="22" width="8.42578125" style="2" customWidth="1"/>
    <col min="23" max="23" width="8.28515625" style="2" customWidth="1"/>
    <col min="24" max="24" width="7.5703125" style="2" customWidth="1"/>
    <col min="25" max="25" width="9.28515625" style="2" customWidth="1"/>
    <col min="26" max="26" width="7.7109375" style="2" customWidth="1"/>
    <col min="27" max="27" width="7.28515625" style="2" customWidth="1"/>
    <col min="28" max="28" width="8.140625" style="2" customWidth="1"/>
    <col min="29" max="29" width="12.7109375" style="160" customWidth="1"/>
    <col min="30" max="30" width="2.7109375" style="2" customWidth="1"/>
    <col min="31" max="31" width="10.7109375" style="2" bestFit="1" customWidth="1"/>
    <col min="32" max="16384" width="9.140625" style="2"/>
  </cols>
  <sheetData>
    <row r="1" spans="1:33" ht="15.75" x14ac:dyDescent="0.25">
      <c r="A1" s="12"/>
      <c r="B1" s="4" t="s">
        <v>45</v>
      </c>
      <c r="C1" s="4"/>
      <c r="D1" s="13"/>
      <c r="E1" s="13"/>
      <c r="F1" s="13"/>
      <c r="G1" s="13"/>
      <c r="H1" s="13"/>
      <c r="I1" s="14"/>
      <c r="J1" s="13"/>
      <c r="K1" s="14"/>
      <c r="L1" s="14"/>
      <c r="M1" s="14"/>
      <c r="N1" s="15"/>
      <c r="O1" s="15"/>
      <c r="P1" s="15"/>
      <c r="Q1" s="15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52"/>
    </row>
    <row r="2" spans="1:33" ht="15.75" x14ac:dyDescent="0.25">
      <c r="A2" s="12"/>
      <c r="B2" s="4" t="s">
        <v>46</v>
      </c>
      <c r="C2" s="4"/>
      <c r="D2" s="13"/>
      <c r="E2" s="13"/>
      <c r="F2" s="13"/>
      <c r="G2" s="13"/>
      <c r="H2" s="13"/>
      <c r="I2" s="14"/>
      <c r="J2" s="13"/>
      <c r="K2" s="14"/>
      <c r="L2" s="14"/>
      <c r="M2" s="14"/>
      <c r="N2" s="15"/>
      <c r="O2" s="15"/>
      <c r="P2" s="15"/>
      <c r="Q2" s="15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52"/>
    </row>
    <row r="3" spans="1:33" ht="18" x14ac:dyDescent="0.25">
      <c r="A3" s="12"/>
      <c r="B3" s="8" t="s">
        <v>99</v>
      </c>
      <c r="C3" s="9"/>
      <c r="D3" s="16"/>
      <c r="E3" s="13"/>
      <c r="F3" s="13"/>
      <c r="G3" s="13"/>
      <c r="H3" s="13"/>
      <c r="I3" s="14"/>
      <c r="J3" s="13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52"/>
    </row>
    <row r="4" spans="1:33" x14ac:dyDescent="0.25">
      <c r="A4" s="12"/>
      <c r="D4" s="23"/>
      <c r="E4" s="23"/>
      <c r="F4" s="23"/>
      <c r="G4" s="23"/>
      <c r="H4" s="23"/>
      <c r="I4" s="22"/>
      <c r="J4" s="23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153"/>
    </row>
    <row r="5" spans="1:33" ht="11.25" customHeight="1" x14ac:dyDescent="0.25">
      <c r="A5" s="12"/>
      <c r="B5" s="3" t="s">
        <v>106</v>
      </c>
      <c r="C5" s="1"/>
      <c r="D5" s="17" t="str">
        <f>SummaryAllConstr!D5</f>
        <v>CALENDAR YEAR 2024</v>
      </c>
      <c r="E5" s="18"/>
      <c r="F5" s="18"/>
      <c r="G5" s="18"/>
      <c r="H5" s="18"/>
      <c r="I5" s="19"/>
      <c r="J5" s="20"/>
      <c r="K5" s="21"/>
      <c r="L5" s="21"/>
      <c r="M5" s="21"/>
      <c r="N5" s="21"/>
      <c r="O5" s="54" t="str">
        <f>SummaryAllConstr!O5</f>
        <v>January 2024</v>
      </c>
      <c r="P5" s="10" t="s">
        <v>98</v>
      </c>
      <c r="Q5" s="11"/>
      <c r="R5" s="21"/>
      <c r="S5" s="21"/>
      <c r="T5" s="21"/>
      <c r="U5" s="22"/>
      <c r="V5" s="21"/>
      <c r="W5" s="21"/>
      <c r="X5" s="21"/>
      <c r="Y5" s="21"/>
      <c r="Z5" s="22"/>
      <c r="AA5" s="22"/>
      <c r="AB5" s="22"/>
      <c r="AC5" s="153"/>
    </row>
    <row r="6" spans="1:33" ht="11.25" customHeight="1" x14ac:dyDescent="0.25">
      <c r="A6" s="12"/>
      <c r="B6" s="3" t="s">
        <v>104</v>
      </c>
      <c r="C6" s="1"/>
      <c r="D6" s="17" t="str">
        <f>SummaryAllConstr!D6</f>
        <v>Construction Contract Completed Between 1/01/2024 and 12/31/2024</v>
      </c>
      <c r="E6" s="18"/>
      <c r="F6" s="18"/>
      <c r="G6" s="18"/>
      <c r="H6" s="18"/>
      <c r="I6" s="19"/>
      <c r="J6" s="20"/>
      <c r="K6" s="21"/>
      <c r="L6" s="21"/>
      <c r="M6" s="21"/>
      <c r="N6" s="21"/>
      <c r="O6" s="11" t="s">
        <v>93</v>
      </c>
      <c r="P6" s="11"/>
      <c r="Q6" s="11">
        <f>SummaryAllConstr!Q6</f>
        <v>27896</v>
      </c>
      <c r="R6" s="21"/>
      <c r="S6" s="21"/>
      <c r="T6" s="21"/>
      <c r="U6" s="22"/>
      <c r="V6" s="21"/>
      <c r="W6" s="21"/>
      <c r="X6" s="21"/>
      <c r="Y6" s="21"/>
      <c r="Z6" s="22"/>
      <c r="AA6" s="22"/>
      <c r="AB6" s="22"/>
      <c r="AC6" s="153"/>
    </row>
    <row r="7" spans="1:33" ht="11.25" customHeight="1" x14ac:dyDescent="0.25">
      <c r="A7" s="12"/>
      <c r="B7" s="3"/>
      <c r="C7" s="1"/>
      <c r="D7" s="17"/>
      <c r="E7" s="18"/>
      <c r="F7" s="18"/>
      <c r="G7" s="18"/>
      <c r="H7" s="18"/>
      <c r="I7" s="19"/>
      <c r="J7" s="20"/>
      <c r="K7" s="21"/>
      <c r="L7" s="21"/>
      <c r="M7" s="21"/>
      <c r="N7" s="21"/>
      <c r="O7" s="11" t="s">
        <v>94</v>
      </c>
      <c r="P7" s="11"/>
      <c r="Q7" s="11">
        <f>SummaryAllConstr!Q7</f>
        <v>30125</v>
      </c>
      <c r="R7" s="21"/>
      <c r="S7" s="21"/>
      <c r="T7" s="21"/>
      <c r="U7" s="22"/>
      <c r="V7" s="21"/>
      <c r="W7" s="21"/>
      <c r="X7" s="21"/>
      <c r="Y7" s="21"/>
      <c r="Z7" s="22"/>
      <c r="AA7" s="22"/>
      <c r="AB7" s="21"/>
      <c r="AC7" s="153"/>
    </row>
    <row r="8" spans="1:33" ht="11.25" customHeight="1" x14ac:dyDescent="0.25">
      <c r="A8" s="12"/>
      <c r="B8" s="3"/>
      <c r="C8" s="1"/>
      <c r="D8" s="17"/>
      <c r="E8" s="18"/>
      <c r="F8" s="18"/>
      <c r="G8" s="18"/>
      <c r="H8" s="18"/>
      <c r="I8" s="19"/>
      <c r="J8" s="20"/>
      <c r="K8" s="21"/>
      <c r="L8" s="21"/>
      <c r="M8" s="21"/>
      <c r="N8" s="21"/>
      <c r="O8" s="11" t="s">
        <v>95</v>
      </c>
      <c r="P8" s="11"/>
      <c r="Q8" s="11">
        <f>SummaryAllConstr!Q8</f>
        <v>39130</v>
      </c>
      <c r="R8" s="21"/>
      <c r="S8" s="21"/>
      <c r="T8" s="21"/>
      <c r="U8" s="22"/>
      <c r="V8" s="21"/>
      <c r="W8" s="21"/>
      <c r="X8" s="21"/>
      <c r="Y8" s="21"/>
      <c r="Z8" s="22"/>
      <c r="AA8" s="22"/>
      <c r="AB8" s="21"/>
      <c r="AC8" s="153"/>
    </row>
    <row r="9" spans="1:33" ht="11.25" customHeight="1" x14ac:dyDescent="0.25">
      <c r="A9" s="12"/>
      <c r="B9" s="3"/>
      <c r="C9" s="1"/>
      <c r="D9" s="17"/>
      <c r="E9" s="18"/>
      <c r="F9" s="18"/>
      <c r="G9" s="18"/>
      <c r="H9" s="18"/>
      <c r="I9" s="19"/>
      <c r="J9" s="20"/>
      <c r="K9" s="21"/>
      <c r="L9" s="21"/>
      <c r="M9" s="21"/>
      <c r="N9" s="21"/>
      <c r="O9" s="22"/>
      <c r="P9" s="22"/>
      <c r="Q9" s="22"/>
      <c r="R9" s="21"/>
      <c r="S9" s="21"/>
      <c r="T9" s="21"/>
      <c r="U9" s="22"/>
      <c r="V9" s="21"/>
      <c r="W9" s="21"/>
      <c r="X9" s="21"/>
      <c r="Y9" s="21"/>
      <c r="Z9" s="22"/>
      <c r="AA9" s="22"/>
      <c r="AB9" s="21"/>
      <c r="AC9" s="153"/>
    </row>
    <row r="10" spans="1:33" ht="11.25" customHeight="1" x14ac:dyDescent="0.25">
      <c r="A10" s="56" t="s">
        <v>92</v>
      </c>
      <c r="B10" s="1"/>
      <c r="C10" s="1"/>
      <c r="D10" s="61"/>
      <c r="E10" s="61"/>
      <c r="F10" s="61"/>
      <c r="G10" s="61"/>
      <c r="H10" s="61"/>
      <c r="I10" s="61"/>
      <c r="J10" s="61"/>
      <c r="K10" s="47"/>
      <c r="L10" s="29"/>
      <c r="M10" s="29"/>
      <c r="N10" s="33"/>
      <c r="O10" s="34" t="s">
        <v>0</v>
      </c>
      <c r="P10" s="47"/>
      <c r="Q10" s="47"/>
      <c r="R10" s="29"/>
      <c r="S10" s="29"/>
      <c r="T10" s="29"/>
      <c r="U10" s="29" t="s">
        <v>2</v>
      </c>
      <c r="V10" s="29"/>
      <c r="W10" s="29"/>
      <c r="X10" s="29"/>
      <c r="Y10" s="35"/>
      <c r="Z10" s="29" t="s">
        <v>3</v>
      </c>
      <c r="AA10" s="29" t="s">
        <v>1</v>
      </c>
      <c r="AB10" s="29" t="s">
        <v>4</v>
      </c>
      <c r="AC10" s="154"/>
    </row>
    <row r="11" spans="1:33" ht="11.25" customHeight="1" x14ac:dyDescent="0.25">
      <c r="A11" s="56" t="s">
        <v>100</v>
      </c>
      <c r="B11" s="1"/>
      <c r="C11" s="1"/>
      <c r="D11" s="28"/>
      <c r="E11" s="28"/>
      <c r="F11" s="36" t="s">
        <v>89</v>
      </c>
      <c r="G11" s="36" t="s">
        <v>89</v>
      </c>
      <c r="H11" s="36" t="s">
        <v>89</v>
      </c>
      <c r="I11" s="28"/>
      <c r="J11" s="29"/>
      <c r="K11" s="37" t="s">
        <v>6</v>
      </c>
      <c r="L11" s="29"/>
      <c r="M11" s="40"/>
      <c r="N11" s="33"/>
      <c r="O11" s="34" t="s">
        <v>4</v>
      </c>
      <c r="P11" s="37" t="s">
        <v>5</v>
      </c>
      <c r="Q11" s="37"/>
      <c r="R11" s="29"/>
      <c r="S11" s="29"/>
      <c r="T11" s="29"/>
      <c r="U11" s="29" t="s">
        <v>7</v>
      </c>
      <c r="V11" s="36" t="s">
        <v>8</v>
      </c>
      <c r="W11" s="29"/>
      <c r="X11" s="29"/>
      <c r="Y11" s="35"/>
      <c r="Z11" s="29" t="s">
        <v>9</v>
      </c>
      <c r="AA11" s="29" t="s">
        <v>4</v>
      </c>
      <c r="AB11" s="29" t="s">
        <v>10</v>
      </c>
      <c r="AC11" s="154"/>
    </row>
    <row r="12" spans="1:33" ht="11.25" customHeight="1" x14ac:dyDescent="0.25">
      <c r="A12" s="56" t="s">
        <v>96</v>
      </c>
      <c r="B12" s="1"/>
      <c r="C12" s="1"/>
      <c r="D12" s="36"/>
      <c r="E12" s="36"/>
      <c r="F12" s="37" t="s">
        <v>90</v>
      </c>
      <c r="G12" s="37" t="s">
        <v>90</v>
      </c>
      <c r="H12" s="37" t="s">
        <v>90</v>
      </c>
      <c r="I12" s="36" t="s">
        <v>11</v>
      </c>
      <c r="J12" s="36" t="s">
        <v>12</v>
      </c>
      <c r="K12" s="36" t="s">
        <v>13</v>
      </c>
      <c r="L12" s="36"/>
      <c r="M12" s="37" t="s">
        <v>14</v>
      </c>
      <c r="N12" s="38" t="s">
        <v>0</v>
      </c>
      <c r="O12" s="34" t="s">
        <v>10</v>
      </c>
      <c r="P12" s="36" t="s">
        <v>13</v>
      </c>
      <c r="Q12" s="36"/>
      <c r="R12" s="36"/>
      <c r="S12" s="36"/>
      <c r="T12" s="36" t="s">
        <v>8</v>
      </c>
      <c r="U12" s="36" t="s">
        <v>15</v>
      </c>
      <c r="V12" s="29" t="s">
        <v>16</v>
      </c>
      <c r="W12" s="36" t="s">
        <v>17</v>
      </c>
      <c r="X12" s="36" t="s">
        <v>113</v>
      </c>
      <c r="Y12" s="39" t="s">
        <v>0</v>
      </c>
      <c r="Z12" s="29" t="s">
        <v>18</v>
      </c>
      <c r="AA12" s="29" t="s">
        <v>10</v>
      </c>
      <c r="AB12" s="60" t="s">
        <v>12</v>
      </c>
      <c r="AC12" s="154"/>
    </row>
    <row r="13" spans="1:33" ht="11.25" customHeight="1" x14ac:dyDescent="0.25">
      <c r="A13" s="56" t="s">
        <v>97</v>
      </c>
      <c r="B13" s="1" t="s">
        <v>19</v>
      </c>
      <c r="C13" s="1"/>
      <c r="D13" s="37" t="s">
        <v>20</v>
      </c>
      <c r="E13" s="37" t="s">
        <v>21</v>
      </c>
      <c r="F13" s="60" t="s">
        <v>91</v>
      </c>
      <c r="G13" s="60" t="s">
        <v>91</v>
      </c>
      <c r="H13" s="60" t="s">
        <v>91</v>
      </c>
      <c r="I13" s="37" t="s">
        <v>22</v>
      </c>
      <c r="J13" s="37" t="s">
        <v>22</v>
      </c>
      <c r="K13" s="37" t="s">
        <v>24</v>
      </c>
      <c r="L13" s="37" t="s">
        <v>9</v>
      </c>
      <c r="M13" s="37" t="s">
        <v>13</v>
      </c>
      <c r="N13" s="41" t="s">
        <v>25</v>
      </c>
      <c r="O13" s="34" t="s">
        <v>20</v>
      </c>
      <c r="P13" s="37" t="s">
        <v>23</v>
      </c>
      <c r="Q13" s="37" t="s">
        <v>2</v>
      </c>
      <c r="R13" s="37" t="s">
        <v>26</v>
      </c>
      <c r="S13" s="29" t="s">
        <v>2</v>
      </c>
      <c r="T13" s="29" t="s">
        <v>27</v>
      </c>
      <c r="U13" s="29" t="s">
        <v>28</v>
      </c>
      <c r="V13" s="29" t="s">
        <v>29</v>
      </c>
      <c r="W13" s="29" t="s">
        <v>30</v>
      </c>
      <c r="X13" s="29" t="s">
        <v>114</v>
      </c>
      <c r="Y13" s="35" t="s">
        <v>1</v>
      </c>
      <c r="Z13" s="29" t="s">
        <v>20</v>
      </c>
      <c r="AA13" s="29" t="s">
        <v>20</v>
      </c>
      <c r="AB13" s="36" t="s">
        <v>22</v>
      </c>
      <c r="AC13" s="155" t="s">
        <v>31</v>
      </c>
      <c r="AD13" s="3"/>
    </row>
    <row r="14" spans="1:33" ht="11.25" customHeight="1" x14ac:dyDescent="0.25">
      <c r="A14" s="56" t="s">
        <v>101</v>
      </c>
      <c r="B14" s="1" t="s">
        <v>32</v>
      </c>
      <c r="C14" s="1" t="s">
        <v>33</v>
      </c>
      <c r="D14" s="37" t="s">
        <v>34</v>
      </c>
      <c r="E14" s="37" t="s">
        <v>34</v>
      </c>
      <c r="F14" s="37" t="s">
        <v>86</v>
      </c>
      <c r="G14" s="37" t="s">
        <v>87</v>
      </c>
      <c r="H14" s="37" t="s">
        <v>88</v>
      </c>
      <c r="I14" s="37" t="s">
        <v>35</v>
      </c>
      <c r="J14" s="37" t="s">
        <v>35</v>
      </c>
      <c r="K14" s="37" t="s">
        <v>37</v>
      </c>
      <c r="L14" s="37" t="s">
        <v>4</v>
      </c>
      <c r="M14" s="37" t="s">
        <v>39</v>
      </c>
      <c r="N14" s="41" t="s">
        <v>4</v>
      </c>
      <c r="O14" s="42" t="s">
        <v>40</v>
      </c>
      <c r="P14" s="37" t="s">
        <v>36</v>
      </c>
      <c r="Q14" s="37" t="s">
        <v>38</v>
      </c>
      <c r="R14" s="37" t="s">
        <v>41</v>
      </c>
      <c r="S14" s="36" t="s">
        <v>4</v>
      </c>
      <c r="T14" s="36" t="s">
        <v>4</v>
      </c>
      <c r="U14" s="36" t="s">
        <v>42</v>
      </c>
      <c r="V14" s="36" t="s">
        <v>4</v>
      </c>
      <c r="W14" s="36" t="s">
        <v>4</v>
      </c>
      <c r="X14" s="36" t="s">
        <v>4</v>
      </c>
      <c r="Y14" s="39" t="s">
        <v>4</v>
      </c>
      <c r="Z14" s="36" t="s">
        <v>40</v>
      </c>
      <c r="AA14" s="36" t="s">
        <v>40</v>
      </c>
      <c r="AB14" s="36" t="s">
        <v>43</v>
      </c>
      <c r="AC14" s="155" t="s">
        <v>44</v>
      </c>
      <c r="AD14" s="3"/>
      <c r="AE14" s="145" t="s">
        <v>125</v>
      </c>
      <c r="AF14" s="145" t="s">
        <v>125</v>
      </c>
      <c r="AG14" s="3" t="s">
        <v>125</v>
      </c>
    </row>
    <row r="15" spans="1:33" s="81" customFormat="1" ht="11.25" customHeight="1" x14ac:dyDescent="0.25">
      <c r="A15" s="53">
        <v>2</v>
      </c>
      <c r="B15" s="2" t="s">
        <v>142</v>
      </c>
      <c r="C15" s="2" t="s">
        <v>143</v>
      </c>
      <c r="D15" s="58">
        <v>1312</v>
      </c>
      <c r="E15" s="58">
        <v>46</v>
      </c>
      <c r="F15" s="58">
        <v>0</v>
      </c>
      <c r="G15" s="58">
        <v>46</v>
      </c>
      <c r="H15" s="58">
        <v>0</v>
      </c>
      <c r="I15" s="58">
        <v>90513</v>
      </c>
      <c r="J15" s="58">
        <v>136771</v>
      </c>
      <c r="K15" s="58">
        <v>2092322</v>
      </c>
      <c r="L15" s="58">
        <v>27489737</v>
      </c>
      <c r="M15" s="58">
        <v>2658704</v>
      </c>
      <c r="N15" s="58">
        <v>32240763</v>
      </c>
      <c r="O15" s="58">
        <v>24574</v>
      </c>
      <c r="P15" s="58">
        <v>0</v>
      </c>
      <c r="Q15" s="58">
        <v>3799125</v>
      </c>
      <c r="R15" s="58">
        <v>0</v>
      </c>
      <c r="S15" s="58">
        <v>0</v>
      </c>
      <c r="T15" s="58">
        <v>510652</v>
      </c>
      <c r="U15" s="58">
        <v>503480</v>
      </c>
      <c r="V15" s="58">
        <v>0</v>
      </c>
      <c r="W15" s="58">
        <v>1127407</v>
      </c>
      <c r="X15" s="58">
        <v>298037</v>
      </c>
      <c r="Y15" s="58">
        <v>38479464</v>
      </c>
      <c r="Z15" s="58">
        <f t="shared" ref="Z15:Z24" si="0">IFERROR(L15/D15,0)</f>
        <v>20952.543445121952</v>
      </c>
      <c r="AA15" s="58">
        <f t="shared" ref="AA15:AA24" si="1">IFERROR(Y15/D15,0)</f>
        <v>29328.859756097561</v>
      </c>
      <c r="AB15" s="58">
        <f t="shared" ref="AB15:AB24" si="2">IFERROR(Y15/J15,0)</f>
        <v>281.34227285023871</v>
      </c>
      <c r="AC15" s="156">
        <v>19</v>
      </c>
      <c r="AD15" s="2"/>
      <c r="AE15" s="81">
        <f t="shared" ref="AE15:AE19" si="3">SUM(K15:M15)-N15</f>
        <v>0</v>
      </c>
      <c r="AF15" s="81">
        <f t="shared" ref="AF15:AF23" si="4">IF(D15=0,0,N15/D15-O15)</f>
        <v>-0.24771341463565477</v>
      </c>
      <c r="AG15" s="81">
        <f t="shared" ref="AG15:AG23" si="5">SUM(P15:X15)+N15-Y15</f>
        <v>0</v>
      </c>
    </row>
    <row r="16" spans="1:33" s="81" customFormat="1" x14ac:dyDescent="0.25">
      <c r="A16" s="175">
        <v>2</v>
      </c>
      <c r="B16" s="176" t="s">
        <v>144</v>
      </c>
      <c r="C16" s="180" t="s">
        <v>147</v>
      </c>
      <c r="D16" s="177">
        <v>524</v>
      </c>
      <c r="E16" s="177">
        <v>21</v>
      </c>
      <c r="F16" s="177">
        <v>0</v>
      </c>
      <c r="G16" s="177">
        <v>21</v>
      </c>
      <c r="H16" s="177">
        <v>0</v>
      </c>
      <c r="I16" s="177">
        <v>26557</v>
      </c>
      <c r="J16" s="177">
        <v>39750</v>
      </c>
      <c r="K16" s="177">
        <v>275211</v>
      </c>
      <c r="L16" s="177">
        <v>10939918</v>
      </c>
      <c r="M16" s="177">
        <v>515083</v>
      </c>
      <c r="N16" s="177">
        <v>11730212</v>
      </c>
      <c r="O16" s="177">
        <v>22386</v>
      </c>
      <c r="P16" s="177">
        <v>53965</v>
      </c>
      <c r="Q16" s="177">
        <v>0</v>
      </c>
      <c r="R16" s="177">
        <v>0</v>
      </c>
      <c r="S16" s="177">
        <v>0</v>
      </c>
      <c r="T16" s="177">
        <v>0</v>
      </c>
      <c r="U16" s="177">
        <v>0</v>
      </c>
      <c r="V16" s="177">
        <v>0</v>
      </c>
      <c r="W16" s="177">
        <v>0</v>
      </c>
      <c r="X16" s="177">
        <v>0</v>
      </c>
      <c r="Y16" s="177">
        <v>11784176</v>
      </c>
      <c r="Z16" s="177">
        <f t="shared" si="0"/>
        <v>20877.706106870228</v>
      </c>
      <c r="AA16" s="177">
        <f t="shared" si="1"/>
        <v>22488.885496183208</v>
      </c>
      <c r="AB16" s="177">
        <f t="shared" si="2"/>
        <v>296.45725786163524</v>
      </c>
      <c r="AC16" s="181">
        <v>17</v>
      </c>
      <c r="AD16" s="176"/>
      <c r="AE16" s="179">
        <f t="shared" si="3"/>
        <v>0</v>
      </c>
      <c r="AF16" s="179">
        <f t="shared" si="4"/>
        <v>-9.9236641221068567E-2</v>
      </c>
      <c r="AG16" s="179">
        <f t="shared" si="5"/>
        <v>1</v>
      </c>
    </row>
    <row r="17" spans="1:33" s="81" customFormat="1" ht="11.25" customHeight="1" x14ac:dyDescent="0.25">
      <c r="A17" s="53">
        <v>2</v>
      </c>
      <c r="B17" s="2" t="s">
        <v>165</v>
      </c>
      <c r="C17" s="142" t="s">
        <v>166</v>
      </c>
      <c r="D17" s="58">
        <v>308</v>
      </c>
      <c r="E17" s="58">
        <v>14</v>
      </c>
      <c r="F17" s="58">
        <v>0</v>
      </c>
      <c r="G17" s="58">
        <v>14</v>
      </c>
      <c r="H17" s="58">
        <v>0</v>
      </c>
      <c r="I17" s="58">
        <v>21711</v>
      </c>
      <c r="J17" s="58">
        <v>23014</v>
      </c>
      <c r="K17" s="58">
        <v>533750</v>
      </c>
      <c r="L17" s="58">
        <v>7241911</v>
      </c>
      <c r="M17" s="58">
        <v>243405</v>
      </c>
      <c r="N17" s="58">
        <v>8019066</v>
      </c>
      <c r="O17" s="58">
        <v>26036</v>
      </c>
      <c r="P17" s="58">
        <v>0</v>
      </c>
      <c r="Q17" s="58">
        <v>116000</v>
      </c>
      <c r="R17" s="58">
        <v>0</v>
      </c>
      <c r="S17" s="58">
        <v>0</v>
      </c>
      <c r="T17" s="58">
        <v>132732</v>
      </c>
      <c r="U17" s="58">
        <v>0</v>
      </c>
      <c r="V17" s="58">
        <v>0</v>
      </c>
      <c r="W17" s="58">
        <v>0</v>
      </c>
      <c r="X17" s="58">
        <v>69521</v>
      </c>
      <c r="Y17" s="58">
        <v>8337319</v>
      </c>
      <c r="Z17" s="58">
        <f t="shared" si="0"/>
        <v>23512.698051948053</v>
      </c>
      <c r="AA17" s="58">
        <f t="shared" si="1"/>
        <v>27069.217532467534</v>
      </c>
      <c r="AB17" s="58">
        <f t="shared" si="2"/>
        <v>362.27161727644045</v>
      </c>
      <c r="AC17" s="156">
        <v>21</v>
      </c>
      <c r="AD17" s="2"/>
      <c r="AE17" s="81">
        <f t="shared" si="3"/>
        <v>0</v>
      </c>
      <c r="AF17" s="81">
        <f t="shared" si="4"/>
        <v>-7.1428571427532006E-2</v>
      </c>
      <c r="AG17" s="81">
        <f t="shared" si="5"/>
        <v>0</v>
      </c>
    </row>
    <row r="18" spans="1:33" s="81" customFormat="1" ht="11.25" customHeight="1" x14ac:dyDescent="0.25">
      <c r="A18" s="53">
        <v>2</v>
      </c>
      <c r="B18" s="2" t="s">
        <v>176</v>
      </c>
      <c r="C18" s="2" t="s">
        <v>179</v>
      </c>
      <c r="D18" s="58">
        <v>1389</v>
      </c>
      <c r="E18" s="58">
        <v>67</v>
      </c>
      <c r="F18" s="58">
        <v>0</v>
      </c>
      <c r="G18" s="58">
        <v>59</v>
      </c>
      <c r="H18" s="58">
        <v>0</v>
      </c>
      <c r="I18" s="58">
        <v>178053</v>
      </c>
      <c r="J18" s="58">
        <v>187958</v>
      </c>
      <c r="K18" s="58">
        <v>2814564</v>
      </c>
      <c r="L18" s="58">
        <v>58719572</v>
      </c>
      <c r="M18" s="58">
        <v>3096187</v>
      </c>
      <c r="N18" s="58">
        <v>64630323</v>
      </c>
      <c r="O18" s="58">
        <v>46530</v>
      </c>
      <c r="P18" s="58">
        <v>0</v>
      </c>
      <c r="Q18" s="58">
        <v>6382288</v>
      </c>
      <c r="R18" s="58">
        <v>0</v>
      </c>
      <c r="S18" s="58">
        <v>6850000</v>
      </c>
      <c r="T18" s="58">
        <v>50447</v>
      </c>
      <c r="U18" s="58">
        <v>1799049</v>
      </c>
      <c r="V18" s="58">
        <v>437546</v>
      </c>
      <c r="W18" s="58">
        <v>0</v>
      </c>
      <c r="X18" s="58">
        <v>1118418</v>
      </c>
      <c r="Y18" s="58">
        <v>81268071</v>
      </c>
      <c r="Z18" s="58">
        <f t="shared" si="0"/>
        <v>42274.709863210941</v>
      </c>
      <c r="AA18" s="58">
        <f t="shared" si="1"/>
        <v>58508.330453563714</v>
      </c>
      <c r="AB18" s="58">
        <f t="shared" si="2"/>
        <v>432.37356749912215</v>
      </c>
      <c r="AC18" s="156">
        <v>21</v>
      </c>
      <c r="AD18" s="2"/>
      <c r="AE18" s="81">
        <f t="shared" si="3"/>
        <v>0</v>
      </c>
      <c r="AF18" s="81">
        <f t="shared" si="4"/>
        <v>0.11015118790237466</v>
      </c>
      <c r="AG18" s="81">
        <f t="shared" si="5"/>
        <v>0</v>
      </c>
    </row>
    <row r="19" spans="1:33" s="81" customFormat="1" ht="11.25" customHeight="1" x14ac:dyDescent="0.25">
      <c r="A19" s="53">
        <v>2</v>
      </c>
      <c r="B19" s="2" t="s">
        <v>183</v>
      </c>
      <c r="C19" s="2" t="s">
        <v>184</v>
      </c>
      <c r="D19" s="58">
        <v>546</v>
      </c>
      <c r="E19" s="58">
        <v>23</v>
      </c>
      <c r="F19" s="58">
        <v>0</v>
      </c>
      <c r="G19" s="58">
        <v>23</v>
      </c>
      <c r="H19" s="58">
        <v>0</v>
      </c>
      <c r="I19" s="58">
        <v>71424</v>
      </c>
      <c r="J19" s="58">
        <v>86067</v>
      </c>
      <c r="K19" s="58">
        <v>1123581</v>
      </c>
      <c r="L19" s="58">
        <v>19787092</v>
      </c>
      <c r="M19" s="58">
        <v>1462175</v>
      </c>
      <c r="N19" s="58">
        <v>22372848</v>
      </c>
      <c r="O19" s="58">
        <v>40976</v>
      </c>
      <c r="P19" s="58">
        <v>0</v>
      </c>
      <c r="Q19" s="58">
        <v>3343011</v>
      </c>
      <c r="R19" s="58">
        <v>0</v>
      </c>
      <c r="S19" s="58">
        <v>0</v>
      </c>
      <c r="T19" s="58">
        <v>76659</v>
      </c>
      <c r="U19" s="58">
        <v>2511056</v>
      </c>
      <c r="V19" s="58">
        <v>493080</v>
      </c>
      <c r="W19" s="58">
        <v>0</v>
      </c>
      <c r="X19" s="58">
        <v>669903</v>
      </c>
      <c r="Y19" s="58">
        <v>29466557</v>
      </c>
      <c r="Z19" s="58">
        <f t="shared" si="0"/>
        <v>36240.095238095237</v>
      </c>
      <c r="AA19" s="58">
        <f t="shared" si="1"/>
        <v>53968.053113553113</v>
      </c>
      <c r="AB19" s="58">
        <f t="shared" si="2"/>
        <v>342.3676554312338</v>
      </c>
      <c r="AC19" s="156">
        <v>16</v>
      </c>
      <c r="AD19" s="2"/>
      <c r="AE19" s="81">
        <f t="shared" si="3"/>
        <v>0</v>
      </c>
      <c r="AF19" s="81">
        <f t="shared" si="4"/>
        <v>-8.7912087910808623E-2</v>
      </c>
      <c r="AG19" s="81">
        <f t="shared" si="5"/>
        <v>0</v>
      </c>
    </row>
    <row r="20" spans="1:33" s="81" customFormat="1" ht="11.25" customHeight="1" x14ac:dyDescent="0.25">
      <c r="A20" s="53">
        <v>2</v>
      </c>
      <c r="B20" s="2" t="s">
        <v>185</v>
      </c>
      <c r="C20" s="2" t="s">
        <v>189</v>
      </c>
      <c r="D20" s="58">
        <v>506</v>
      </c>
      <c r="E20" s="58">
        <v>23</v>
      </c>
      <c r="F20" s="58">
        <v>0</v>
      </c>
      <c r="G20" s="58">
        <v>26</v>
      </c>
      <c r="H20" s="58">
        <v>0</v>
      </c>
      <c r="I20" s="58">
        <v>59315</v>
      </c>
      <c r="J20" s="58">
        <v>72592</v>
      </c>
      <c r="K20" s="58">
        <v>983423</v>
      </c>
      <c r="L20" s="58">
        <v>29564809</v>
      </c>
      <c r="M20" s="58">
        <v>1786068</v>
      </c>
      <c r="N20" s="58">
        <v>32334300</v>
      </c>
      <c r="O20" s="58">
        <v>63902</v>
      </c>
      <c r="P20" s="58">
        <v>0</v>
      </c>
      <c r="Q20" s="92">
        <v>0</v>
      </c>
      <c r="R20" s="58">
        <v>0</v>
      </c>
      <c r="S20" s="58">
        <v>0</v>
      </c>
      <c r="T20" s="92">
        <v>0</v>
      </c>
      <c r="U20" s="58">
        <v>0</v>
      </c>
      <c r="V20" s="58">
        <v>0</v>
      </c>
      <c r="W20" s="58">
        <v>0</v>
      </c>
      <c r="X20" s="92">
        <v>0</v>
      </c>
      <c r="Y20" s="58">
        <v>32334300</v>
      </c>
      <c r="Z20" s="58">
        <f t="shared" si="0"/>
        <v>58428.476284584984</v>
      </c>
      <c r="AA20" s="58">
        <f t="shared" si="1"/>
        <v>63901.77865612648</v>
      </c>
      <c r="AB20" s="58">
        <f t="shared" si="2"/>
        <v>445.42511571523033</v>
      </c>
      <c r="AC20" s="156">
        <v>21</v>
      </c>
      <c r="AD20" s="2"/>
      <c r="AE20" s="81">
        <f t="shared" ref="AE20:AE21" si="6">SUM(K20:M20)-N20</f>
        <v>0</v>
      </c>
      <c r="AF20" s="81">
        <f t="shared" si="4"/>
        <v>-0.22134387351979967</v>
      </c>
      <c r="AG20" s="81">
        <f t="shared" si="5"/>
        <v>0</v>
      </c>
    </row>
    <row r="21" spans="1:33" s="81" customFormat="1" ht="11.25" customHeight="1" x14ac:dyDescent="0.25">
      <c r="A21" s="53">
        <v>2</v>
      </c>
      <c r="B21" s="183" t="s">
        <v>185</v>
      </c>
      <c r="C21" s="183" t="s">
        <v>192</v>
      </c>
      <c r="D21" s="58">
        <v>1348</v>
      </c>
      <c r="E21" s="58">
        <v>64</v>
      </c>
      <c r="F21" s="58">
        <v>0</v>
      </c>
      <c r="G21" s="58">
        <v>64</v>
      </c>
      <c r="H21" s="58">
        <v>0</v>
      </c>
      <c r="I21" s="58">
        <v>133562</v>
      </c>
      <c r="J21" s="58">
        <v>196735</v>
      </c>
      <c r="K21" s="58">
        <v>2248544</v>
      </c>
      <c r="L21" s="58">
        <v>54861573</v>
      </c>
      <c r="M21" s="58">
        <v>3945925</v>
      </c>
      <c r="N21" s="58">
        <v>61056042</v>
      </c>
      <c r="O21" s="58">
        <v>45294</v>
      </c>
      <c r="P21" s="58">
        <v>0</v>
      </c>
      <c r="Q21" s="92">
        <v>0</v>
      </c>
      <c r="R21" s="58">
        <v>0</v>
      </c>
      <c r="S21" s="58">
        <v>0</v>
      </c>
      <c r="T21" s="58">
        <v>0</v>
      </c>
      <c r="U21" s="92">
        <v>0</v>
      </c>
      <c r="V21" s="58">
        <v>0</v>
      </c>
      <c r="W21" s="58">
        <v>10179</v>
      </c>
      <c r="X21" s="58">
        <v>0</v>
      </c>
      <c r="Y21" s="58">
        <v>61066221</v>
      </c>
      <c r="Z21" s="58">
        <f t="shared" si="0"/>
        <v>40698.496290801188</v>
      </c>
      <c r="AA21" s="58">
        <f t="shared" si="1"/>
        <v>45301.350890207716</v>
      </c>
      <c r="AB21" s="58">
        <f t="shared" si="2"/>
        <v>310.39835819757542</v>
      </c>
      <c r="AC21" s="153">
        <v>21</v>
      </c>
      <c r="AD21" s="2"/>
      <c r="AE21" s="81">
        <f t="shared" si="6"/>
        <v>0</v>
      </c>
      <c r="AF21" s="81">
        <f t="shared" si="4"/>
        <v>-0.20029673590761377</v>
      </c>
      <c r="AG21" s="81">
        <f t="shared" si="5"/>
        <v>0</v>
      </c>
    </row>
    <row r="22" spans="1:33" s="81" customFormat="1" ht="12.75" customHeight="1" x14ac:dyDescent="0.25">
      <c r="A22" s="53">
        <v>2</v>
      </c>
      <c r="B22" s="2" t="s">
        <v>167</v>
      </c>
      <c r="C22" s="142" t="s">
        <v>171</v>
      </c>
      <c r="D22" s="58">
        <v>22</v>
      </c>
      <c r="E22" s="58">
        <v>1</v>
      </c>
      <c r="F22" s="58">
        <v>0</v>
      </c>
      <c r="G22" s="58">
        <v>1</v>
      </c>
      <c r="H22" s="58">
        <v>0</v>
      </c>
      <c r="I22" s="58">
        <v>12124</v>
      </c>
      <c r="J22" s="58">
        <v>13392</v>
      </c>
      <c r="K22" s="58">
        <v>174649</v>
      </c>
      <c r="L22" s="58">
        <v>4777941</v>
      </c>
      <c r="M22" s="58">
        <v>496050</v>
      </c>
      <c r="N22" s="58">
        <v>5448641</v>
      </c>
      <c r="O22" s="58">
        <v>247665</v>
      </c>
      <c r="P22" s="58">
        <v>560746</v>
      </c>
      <c r="Q22" s="58">
        <v>1212514</v>
      </c>
      <c r="R22" s="58">
        <v>0</v>
      </c>
      <c r="S22" s="58">
        <v>0</v>
      </c>
      <c r="T22" s="58">
        <v>126878</v>
      </c>
      <c r="U22" s="58">
        <v>0</v>
      </c>
      <c r="V22" s="58">
        <v>0</v>
      </c>
      <c r="W22" s="58">
        <v>0</v>
      </c>
      <c r="X22" s="58">
        <v>0</v>
      </c>
      <c r="Y22" s="58">
        <v>7348778</v>
      </c>
      <c r="Z22" s="58">
        <f t="shared" si="0"/>
        <v>217179.13636363635</v>
      </c>
      <c r="AA22" s="58">
        <f t="shared" si="1"/>
        <v>334035.36363636365</v>
      </c>
      <c r="AB22" s="58">
        <f t="shared" si="2"/>
        <v>548.74387694145764</v>
      </c>
      <c r="AC22" s="156">
        <v>17</v>
      </c>
      <c r="AD22" s="2"/>
      <c r="AE22" s="81">
        <f t="shared" ref="AE22" si="7">SUM(K22:M22)-N22</f>
        <v>-1</v>
      </c>
      <c r="AF22" s="81">
        <f t="shared" si="4"/>
        <v>0.5</v>
      </c>
      <c r="AG22" s="81">
        <f t="shared" si="5"/>
        <v>1</v>
      </c>
    </row>
    <row r="23" spans="1:33" s="81" customFormat="1" ht="11.25" customHeight="1" x14ac:dyDescent="0.25">
      <c r="A23" s="53">
        <v>2</v>
      </c>
      <c r="B23" s="2" t="s">
        <v>219</v>
      </c>
      <c r="C23" s="2" t="s">
        <v>220</v>
      </c>
      <c r="D23" s="58">
        <v>1104</v>
      </c>
      <c r="E23" s="58">
        <v>48</v>
      </c>
      <c r="F23" s="58">
        <v>0</v>
      </c>
      <c r="G23" s="58">
        <v>48</v>
      </c>
      <c r="H23" s="58">
        <v>0</v>
      </c>
      <c r="I23" s="58">
        <v>97695</v>
      </c>
      <c r="J23" s="58">
        <v>126454</v>
      </c>
      <c r="K23" s="58">
        <v>2426482</v>
      </c>
      <c r="L23" s="58">
        <v>42756057</v>
      </c>
      <c r="M23" s="58">
        <v>1607346</v>
      </c>
      <c r="N23" s="58">
        <v>46789885</v>
      </c>
      <c r="O23" s="58">
        <v>42382</v>
      </c>
      <c r="P23" s="58">
        <v>66210</v>
      </c>
      <c r="Q23" s="58">
        <v>7084246</v>
      </c>
      <c r="R23" s="58">
        <v>0</v>
      </c>
      <c r="S23" s="58">
        <v>0</v>
      </c>
      <c r="T23" s="58">
        <v>0</v>
      </c>
      <c r="U23" s="58">
        <v>0</v>
      </c>
      <c r="V23" s="58">
        <v>0</v>
      </c>
      <c r="W23" s="58">
        <v>505975</v>
      </c>
      <c r="X23" s="58">
        <v>3299500</v>
      </c>
      <c r="Y23" s="58">
        <v>57745816</v>
      </c>
      <c r="Z23" s="58">
        <f t="shared" si="0"/>
        <v>38728.3125</v>
      </c>
      <c r="AA23" s="58">
        <f t="shared" si="1"/>
        <v>52305.992753623192</v>
      </c>
      <c r="AB23" s="58">
        <f t="shared" si="2"/>
        <v>456.65472029354549</v>
      </c>
      <c r="AC23" s="156">
        <v>17</v>
      </c>
      <c r="AD23" s="2"/>
      <c r="AE23" s="81">
        <f t="shared" ref="AE23" si="8">SUM(K23:M23)-N23</f>
        <v>0</v>
      </c>
      <c r="AF23" s="81">
        <f t="shared" si="4"/>
        <v>0.14221014492795803</v>
      </c>
      <c r="AG23" s="81">
        <f t="shared" si="5"/>
        <v>0</v>
      </c>
    </row>
    <row r="24" spans="1:33" ht="11.25" customHeight="1" x14ac:dyDescent="0.25">
      <c r="A24" s="188">
        <v>2</v>
      </c>
      <c r="B24" s="2" t="s">
        <v>230</v>
      </c>
      <c r="C24" s="2" t="s">
        <v>236</v>
      </c>
      <c r="D24" s="58">
        <v>1495</v>
      </c>
      <c r="E24" s="58">
        <v>71</v>
      </c>
      <c r="F24" s="58">
        <v>48</v>
      </c>
      <c r="G24" s="58">
        <v>23</v>
      </c>
      <c r="H24" s="58">
        <v>0</v>
      </c>
      <c r="I24" s="58">
        <v>110039</v>
      </c>
      <c r="J24" s="58">
        <v>152525</v>
      </c>
      <c r="K24" s="58">
        <v>2648251</v>
      </c>
      <c r="L24" s="58">
        <v>48123614</v>
      </c>
      <c r="M24" s="58">
        <v>4072186</v>
      </c>
      <c r="N24" s="58">
        <v>54844051</v>
      </c>
      <c r="O24" s="58">
        <v>36685</v>
      </c>
      <c r="P24" s="58">
        <v>0</v>
      </c>
      <c r="Q24" s="92">
        <v>4241167</v>
      </c>
      <c r="R24" s="58">
        <v>383792</v>
      </c>
      <c r="S24" s="58">
        <v>0</v>
      </c>
      <c r="T24" s="58">
        <v>1179519</v>
      </c>
      <c r="U24" s="92">
        <v>1574358</v>
      </c>
      <c r="V24" s="58">
        <v>1132465</v>
      </c>
      <c r="W24" s="58">
        <v>109925</v>
      </c>
      <c r="X24" s="58">
        <v>676877</v>
      </c>
      <c r="Y24" s="58">
        <v>64142154</v>
      </c>
      <c r="Z24" s="58">
        <f t="shared" si="0"/>
        <v>32189.708361204015</v>
      </c>
      <c r="AA24" s="58">
        <f t="shared" si="1"/>
        <v>42904.450836120399</v>
      </c>
      <c r="AB24" s="58">
        <f t="shared" si="2"/>
        <v>420.53534830355682</v>
      </c>
      <c r="AC24" s="153">
        <v>20</v>
      </c>
    </row>
    <row r="25" spans="1:33" ht="11.25" customHeight="1" x14ac:dyDescent="0.25">
      <c r="Q25" s="62"/>
    </row>
    <row r="26" spans="1:33" ht="11.25" customHeight="1" x14ac:dyDescent="0.25">
      <c r="A26" s="112">
        <f>COUNTA(A15:A25)</f>
        <v>10</v>
      </c>
      <c r="B26" s="3" t="s">
        <v>109</v>
      </c>
      <c r="D26" s="140">
        <f t="shared" ref="D26:AB26" si="9">ROUND(SUM(D15:D25)/$A$26,0)</f>
        <v>855</v>
      </c>
      <c r="E26" s="140">
        <f t="shared" si="9"/>
        <v>38</v>
      </c>
      <c r="F26" s="140">
        <f t="shared" si="9"/>
        <v>5</v>
      </c>
      <c r="G26" s="140">
        <f t="shared" si="9"/>
        <v>33</v>
      </c>
      <c r="H26" s="140">
        <f t="shared" si="9"/>
        <v>0</v>
      </c>
      <c r="I26" s="140">
        <f t="shared" si="9"/>
        <v>80099</v>
      </c>
      <c r="J26" s="140">
        <f t="shared" si="9"/>
        <v>103526</v>
      </c>
      <c r="K26" s="140">
        <f t="shared" si="9"/>
        <v>1532078</v>
      </c>
      <c r="L26" s="140">
        <f t="shared" si="9"/>
        <v>30426222</v>
      </c>
      <c r="M26" s="140">
        <f t="shared" si="9"/>
        <v>1988313</v>
      </c>
      <c r="N26" s="140">
        <f t="shared" si="9"/>
        <v>33946613</v>
      </c>
      <c r="O26" s="140">
        <f t="shared" si="9"/>
        <v>59643</v>
      </c>
      <c r="P26" s="140">
        <f t="shared" si="9"/>
        <v>68092</v>
      </c>
      <c r="Q26" s="140">
        <f t="shared" si="9"/>
        <v>2617835</v>
      </c>
      <c r="R26" s="140">
        <f t="shared" si="9"/>
        <v>38379</v>
      </c>
      <c r="S26" s="140">
        <f t="shared" si="9"/>
        <v>685000</v>
      </c>
      <c r="T26" s="140">
        <f t="shared" si="9"/>
        <v>207689</v>
      </c>
      <c r="U26" s="140">
        <f t="shared" si="9"/>
        <v>638794</v>
      </c>
      <c r="V26" s="140">
        <f t="shared" si="9"/>
        <v>206309</v>
      </c>
      <c r="W26" s="140">
        <f t="shared" si="9"/>
        <v>175349</v>
      </c>
      <c r="X26" s="140">
        <f t="shared" si="9"/>
        <v>613226</v>
      </c>
      <c r="Y26" s="140">
        <f t="shared" si="9"/>
        <v>39197286</v>
      </c>
      <c r="Z26" s="140">
        <f t="shared" si="9"/>
        <v>53108</v>
      </c>
      <c r="AA26" s="140">
        <f t="shared" si="9"/>
        <v>72981</v>
      </c>
      <c r="AB26" s="140">
        <f t="shared" si="9"/>
        <v>390</v>
      </c>
    </row>
  </sheetData>
  <phoneticPr fontId="2" type="noConversion"/>
  <conditionalFormatting sqref="P14:P19">
    <cfRule type="cellIs" dxfId="15" priority="1" stopIfTrue="1" operator="greaterThan">
      <formula>#REF!</formula>
    </cfRule>
  </conditionalFormatting>
  <printOptions horizontalCentered="1"/>
  <pageMargins left="0.17" right="0.17" top="0.5" bottom="0.7" header="0.5" footer="0.41"/>
  <pageSetup paperSize="5" scale="65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pageSetUpPr fitToPage="1"/>
  </sheetPr>
  <dimension ref="A1:AJ24"/>
  <sheetViews>
    <sheetView zoomScale="120" zoomScaleNormal="120" workbookViewId="0">
      <pane ySplit="14" topLeftCell="A15" activePane="bottomLeft" state="frozen"/>
      <selection activeCell="A15" sqref="A15"/>
      <selection pane="bottomLeft" activeCell="B20" sqref="B20"/>
    </sheetView>
  </sheetViews>
  <sheetFormatPr defaultColWidth="9.140625" defaultRowHeight="12.75" x14ac:dyDescent="0.25"/>
  <cols>
    <col min="1" max="1" width="4.28515625" style="2" customWidth="1"/>
    <col min="2" max="2" width="8.5703125" style="2" customWidth="1"/>
    <col min="3" max="3" width="21.7109375" style="2" customWidth="1"/>
    <col min="4" max="4" width="27.7109375" style="2" customWidth="1"/>
    <col min="5" max="5" width="7.42578125" style="2" customWidth="1"/>
    <col min="6" max="6" width="8.28515625" style="2" customWidth="1"/>
    <col min="7" max="9" width="7.42578125" style="2" customWidth="1"/>
    <col min="10" max="10" width="6.140625" style="5" customWidth="1"/>
    <col min="11" max="11" width="6.7109375" style="2" customWidth="1"/>
    <col min="12" max="12" width="9" style="2" customWidth="1"/>
    <col min="13" max="14" width="8.7109375" style="2" customWidth="1"/>
    <col min="15" max="15" width="11" style="2" customWidth="1"/>
    <col min="16" max="16" width="8.140625" style="2" customWidth="1"/>
    <col min="17" max="17" width="9.140625" style="2" customWidth="1"/>
    <col min="18" max="18" width="7.7109375" style="2" customWidth="1"/>
    <col min="19" max="19" width="8.85546875" style="2" customWidth="1"/>
    <col min="20" max="20" width="8.28515625" style="2" customWidth="1"/>
    <col min="21" max="21" width="9.5703125" style="2" customWidth="1"/>
    <col min="22" max="22" width="8.42578125" style="2" customWidth="1"/>
    <col min="23" max="24" width="8.140625" style="2" customWidth="1"/>
    <col min="25" max="26" width="8.28515625" style="2" customWidth="1"/>
    <col min="27" max="27" width="8.7109375" style="2" customWidth="1"/>
    <col min="28" max="28" width="7.7109375" style="2" customWidth="1"/>
    <col min="29" max="29" width="7.28515625" style="2" customWidth="1"/>
    <col min="30" max="30" width="8.140625" style="62" customWidth="1"/>
    <col min="31" max="31" width="4.28515625" style="2" customWidth="1"/>
    <col min="32" max="32" width="9.140625" style="2" customWidth="1"/>
    <col min="33" max="33" width="9.28515625" style="2" bestFit="1" customWidth="1"/>
    <col min="34" max="34" width="10" style="2" bestFit="1" customWidth="1"/>
    <col min="35" max="16384" width="9.140625" style="2"/>
  </cols>
  <sheetData>
    <row r="1" spans="1:36" ht="15.75" x14ac:dyDescent="0.25">
      <c r="A1" s="12"/>
      <c r="B1" s="4" t="s">
        <v>45</v>
      </c>
      <c r="C1" s="4"/>
      <c r="D1" s="4"/>
      <c r="E1" s="4"/>
      <c r="F1" s="13"/>
      <c r="G1" s="13"/>
      <c r="H1" s="13"/>
      <c r="I1" s="13"/>
      <c r="J1" s="13"/>
      <c r="K1" s="14"/>
      <c r="L1" s="13"/>
      <c r="M1" s="14"/>
      <c r="N1" s="14"/>
      <c r="O1" s="14"/>
      <c r="P1" s="15"/>
      <c r="Q1" s="15"/>
      <c r="R1" s="15"/>
      <c r="S1" s="15"/>
      <c r="T1" s="14"/>
      <c r="U1" s="14"/>
      <c r="V1" s="14"/>
      <c r="W1" s="14"/>
      <c r="X1" s="14"/>
      <c r="Y1" s="14"/>
      <c r="Z1" s="14"/>
      <c r="AA1" s="14"/>
      <c r="AB1" s="14"/>
      <c r="AC1" s="14"/>
      <c r="AD1" s="170"/>
    </row>
    <row r="2" spans="1:36" ht="15.75" x14ac:dyDescent="0.25">
      <c r="A2" s="12"/>
      <c r="B2" s="4" t="s">
        <v>46</v>
      </c>
      <c r="C2" s="4"/>
      <c r="D2" s="4"/>
      <c r="E2" s="4"/>
      <c r="F2" s="13"/>
      <c r="G2" s="13"/>
      <c r="H2" s="13"/>
      <c r="I2" s="13"/>
      <c r="J2" s="13"/>
      <c r="K2" s="14"/>
      <c r="L2" s="13"/>
      <c r="M2" s="14"/>
      <c r="N2" s="14"/>
      <c r="O2" s="14"/>
      <c r="P2" s="15"/>
      <c r="Q2" s="15"/>
      <c r="R2" s="15"/>
      <c r="S2" s="15"/>
      <c r="T2" s="14"/>
      <c r="U2" s="14"/>
      <c r="V2" s="14"/>
      <c r="W2" s="14"/>
      <c r="X2" s="14"/>
      <c r="Y2" s="14"/>
      <c r="Z2" s="14"/>
      <c r="AA2" s="14"/>
      <c r="AB2" s="14"/>
      <c r="AC2" s="14"/>
      <c r="AD2" s="170"/>
    </row>
    <row r="3" spans="1:36" ht="18" x14ac:dyDescent="0.25">
      <c r="A3" s="12"/>
      <c r="B3" s="8" t="s">
        <v>99</v>
      </c>
      <c r="C3" s="9"/>
      <c r="D3" s="9"/>
      <c r="E3" s="9"/>
      <c r="F3" s="16"/>
      <c r="G3" s="13"/>
      <c r="H3" s="13"/>
      <c r="I3" s="13"/>
      <c r="J3" s="13"/>
      <c r="K3" s="14"/>
      <c r="L3" s="13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70"/>
    </row>
    <row r="4" spans="1:36" ht="11.25" customHeight="1" x14ac:dyDescent="0.25">
      <c r="A4" s="12"/>
      <c r="F4" s="23"/>
      <c r="G4" s="23"/>
      <c r="H4" s="23"/>
      <c r="I4" s="23"/>
      <c r="J4" s="23"/>
      <c r="K4" s="22"/>
      <c r="L4" s="23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171"/>
    </row>
    <row r="5" spans="1:36" ht="11.25" customHeight="1" x14ac:dyDescent="0.25">
      <c r="A5" s="12"/>
      <c r="B5" s="3" t="s">
        <v>106</v>
      </c>
      <c r="C5" s="1"/>
      <c r="D5" s="1"/>
      <c r="E5" s="1"/>
      <c r="F5" s="17" t="str">
        <f>SummaryAllConstr!D5</f>
        <v>CALENDAR YEAR 2024</v>
      </c>
      <c r="G5" s="18"/>
      <c r="H5" s="18"/>
      <c r="I5" s="18"/>
      <c r="J5" s="18"/>
      <c r="K5" s="19"/>
      <c r="L5" s="20"/>
      <c r="M5" s="21"/>
      <c r="N5" s="21"/>
      <c r="P5" s="54" t="str">
        <f>SummaryAllConstr!O5</f>
        <v>January 2024</v>
      </c>
      <c r="Q5" s="10" t="s">
        <v>98</v>
      </c>
      <c r="R5" s="11"/>
      <c r="T5" s="21"/>
      <c r="U5" s="21"/>
      <c r="V5" s="21"/>
      <c r="W5" s="22"/>
      <c r="X5" s="21"/>
      <c r="Y5" s="21"/>
      <c r="Z5" s="21"/>
      <c r="AA5" s="21"/>
      <c r="AB5" s="22"/>
      <c r="AC5" s="22"/>
      <c r="AD5" s="171"/>
    </row>
    <row r="6" spans="1:36" ht="11.25" customHeight="1" x14ac:dyDescent="0.25">
      <c r="A6" s="12"/>
      <c r="B6" s="3" t="s">
        <v>102</v>
      </c>
      <c r="C6" s="1"/>
      <c r="D6" s="1"/>
      <c r="E6" s="1"/>
      <c r="F6" s="17" t="str">
        <f>SummaryAllConstr!D6</f>
        <v>Construction Contract Completed Between 1/01/2024 and 12/31/2024</v>
      </c>
      <c r="G6" s="18"/>
      <c r="H6" s="18"/>
      <c r="I6" s="18"/>
      <c r="J6" s="18"/>
      <c r="K6" s="19"/>
      <c r="L6" s="20"/>
      <c r="M6" s="21"/>
      <c r="N6" s="21"/>
      <c r="P6" s="11" t="s">
        <v>93</v>
      </c>
      <c r="Q6" s="11"/>
      <c r="R6" s="11">
        <f>SummaryAllConstr!Q6</f>
        <v>27896</v>
      </c>
      <c r="T6" s="21"/>
      <c r="U6" s="21"/>
      <c r="V6" s="21"/>
      <c r="W6" s="22"/>
      <c r="X6" s="21"/>
      <c r="Y6" s="21"/>
      <c r="Z6" s="21"/>
      <c r="AA6" s="21"/>
      <c r="AB6" s="22"/>
      <c r="AC6" s="22"/>
      <c r="AD6" s="171"/>
    </row>
    <row r="7" spans="1:36" ht="11.25" customHeight="1" x14ac:dyDescent="0.25">
      <c r="A7" s="12"/>
      <c r="B7" s="3"/>
      <c r="C7" s="1"/>
      <c r="D7" s="1"/>
      <c r="E7" s="1"/>
      <c r="F7" s="17"/>
      <c r="G7" s="18"/>
      <c r="H7" s="18"/>
      <c r="I7" s="18"/>
      <c r="J7" s="18"/>
      <c r="K7" s="19"/>
      <c r="L7" s="20"/>
      <c r="M7" s="21"/>
      <c r="N7" s="21"/>
      <c r="P7" s="11" t="s">
        <v>94</v>
      </c>
      <c r="Q7" s="11"/>
      <c r="R7" s="11">
        <f>SummaryAllConstr!Q7</f>
        <v>30125</v>
      </c>
      <c r="T7" s="21"/>
      <c r="U7" s="21"/>
      <c r="V7" s="21"/>
      <c r="W7" s="22"/>
      <c r="X7" s="21"/>
      <c r="Y7" s="21"/>
      <c r="Z7" s="21"/>
      <c r="AA7" s="21"/>
      <c r="AB7" s="22"/>
      <c r="AC7" s="22"/>
      <c r="AD7" s="172"/>
    </row>
    <row r="8" spans="1:36" ht="11.25" customHeight="1" x14ac:dyDescent="0.25">
      <c r="A8" s="12"/>
      <c r="B8" s="3"/>
      <c r="C8" s="1"/>
      <c r="D8" s="1"/>
      <c r="E8" s="1"/>
      <c r="F8" s="17"/>
      <c r="G8" s="18"/>
      <c r="H8" s="18"/>
      <c r="I8" s="18"/>
      <c r="J8" s="18"/>
      <c r="K8" s="19"/>
      <c r="L8" s="20"/>
      <c r="M8" s="21"/>
      <c r="N8" s="21"/>
      <c r="P8" s="11" t="s">
        <v>95</v>
      </c>
      <c r="Q8" s="11"/>
      <c r="R8" s="11">
        <f>SummaryAllConstr!Q8</f>
        <v>39130</v>
      </c>
      <c r="T8" s="21"/>
      <c r="U8" s="21"/>
      <c r="V8" s="21"/>
      <c r="W8" s="22"/>
      <c r="X8" s="21"/>
      <c r="Y8" s="21"/>
      <c r="Z8" s="21"/>
      <c r="AA8" s="21"/>
      <c r="AB8" s="22"/>
      <c r="AC8" s="22"/>
      <c r="AD8" s="172"/>
    </row>
    <row r="9" spans="1:36" ht="11.25" customHeight="1" x14ac:dyDescent="0.25">
      <c r="A9" s="12"/>
      <c r="B9" s="3"/>
      <c r="C9" s="1"/>
      <c r="D9" s="1"/>
      <c r="E9" s="1"/>
      <c r="F9" s="17"/>
      <c r="G9" s="18"/>
      <c r="H9" s="18"/>
      <c r="I9" s="18"/>
      <c r="J9" s="18"/>
      <c r="K9" s="19"/>
      <c r="L9" s="20"/>
      <c r="M9" s="21"/>
      <c r="N9" s="21"/>
      <c r="O9" s="21"/>
      <c r="P9" s="21"/>
      <c r="Q9" s="22"/>
      <c r="R9" s="22"/>
      <c r="S9" s="22"/>
      <c r="T9" s="21"/>
      <c r="U9" s="21"/>
      <c r="V9" s="21"/>
      <c r="W9" s="22"/>
      <c r="X9" s="21"/>
      <c r="Y9" s="21"/>
      <c r="Z9" s="21"/>
      <c r="AA9" s="21"/>
      <c r="AB9" s="22"/>
      <c r="AC9" s="22"/>
      <c r="AD9" s="172"/>
    </row>
    <row r="10" spans="1:36" ht="11.25" customHeight="1" x14ac:dyDescent="0.25">
      <c r="A10" s="56" t="s">
        <v>92</v>
      </c>
      <c r="B10" s="1"/>
      <c r="C10" s="1"/>
      <c r="D10" s="1"/>
      <c r="E10" s="61"/>
      <c r="F10" s="61"/>
      <c r="G10" s="61"/>
      <c r="H10" s="61"/>
      <c r="I10" s="61"/>
      <c r="J10" s="61"/>
      <c r="K10" s="61"/>
      <c r="L10" s="47"/>
      <c r="M10" s="29"/>
      <c r="N10" s="29"/>
      <c r="O10" s="33"/>
      <c r="P10" s="34" t="s">
        <v>0</v>
      </c>
      <c r="Q10" s="47"/>
      <c r="R10" s="47"/>
      <c r="S10" s="29"/>
      <c r="T10" s="29"/>
      <c r="U10" s="29"/>
      <c r="V10" s="29" t="s">
        <v>2</v>
      </c>
      <c r="W10" s="29"/>
      <c r="X10" s="29"/>
      <c r="Y10" s="29"/>
      <c r="Z10" s="35"/>
      <c r="AA10" s="29" t="s">
        <v>3</v>
      </c>
      <c r="AB10" s="29" t="s">
        <v>1</v>
      </c>
      <c r="AC10" s="29" t="s">
        <v>4</v>
      </c>
      <c r="AD10" s="168"/>
    </row>
    <row r="11" spans="1:36" ht="11.25" customHeight="1" x14ac:dyDescent="0.25">
      <c r="A11" s="56" t="s">
        <v>100</v>
      </c>
      <c r="B11" s="1"/>
      <c r="C11" s="1"/>
      <c r="D11" s="1"/>
      <c r="E11" s="28"/>
      <c r="F11" s="28"/>
      <c r="G11" s="36" t="s">
        <v>89</v>
      </c>
      <c r="H11" s="36" t="s">
        <v>89</v>
      </c>
      <c r="I11" s="36" t="s">
        <v>89</v>
      </c>
      <c r="J11" s="28"/>
      <c r="K11" s="29"/>
      <c r="L11" s="37" t="s">
        <v>6</v>
      </c>
      <c r="M11" s="29"/>
      <c r="N11" s="40"/>
      <c r="O11" s="33"/>
      <c r="P11" s="34" t="s">
        <v>4</v>
      </c>
      <c r="Q11" s="37" t="s">
        <v>5</v>
      </c>
      <c r="R11" s="37"/>
      <c r="S11" s="29"/>
      <c r="T11" s="29"/>
      <c r="U11" s="29"/>
      <c r="V11" s="29" t="s">
        <v>7</v>
      </c>
      <c r="W11" s="36" t="s">
        <v>8</v>
      </c>
      <c r="X11" s="29"/>
      <c r="Y11" s="29"/>
      <c r="Z11" s="35"/>
      <c r="AA11" s="29" t="s">
        <v>9</v>
      </c>
      <c r="AB11" s="29" t="s">
        <v>4</v>
      </c>
      <c r="AC11" s="29" t="s">
        <v>10</v>
      </c>
      <c r="AD11" s="168"/>
    </row>
    <row r="12" spans="1:36" ht="11.25" customHeight="1" x14ac:dyDescent="0.25">
      <c r="A12" s="56" t="s">
        <v>96</v>
      </c>
      <c r="B12" s="1"/>
      <c r="C12" s="1"/>
      <c r="D12" s="1"/>
      <c r="E12" s="36"/>
      <c r="F12" s="36"/>
      <c r="G12" s="37" t="s">
        <v>90</v>
      </c>
      <c r="H12" s="37" t="s">
        <v>90</v>
      </c>
      <c r="I12" s="37" t="s">
        <v>90</v>
      </c>
      <c r="J12" s="36" t="s">
        <v>11</v>
      </c>
      <c r="K12" s="36" t="s">
        <v>12</v>
      </c>
      <c r="L12" s="36" t="s">
        <v>13</v>
      </c>
      <c r="M12" s="36"/>
      <c r="N12" s="37" t="s">
        <v>14</v>
      </c>
      <c r="O12" s="38" t="s">
        <v>0</v>
      </c>
      <c r="P12" s="34" t="s">
        <v>10</v>
      </c>
      <c r="Q12" s="36" t="s">
        <v>13</v>
      </c>
      <c r="R12" s="36"/>
      <c r="S12" s="36"/>
      <c r="T12" s="36"/>
      <c r="U12" s="36" t="s">
        <v>8</v>
      </c>
      <c r="V12" s="36" t="s">
        <v>15</v>
      </c>
      <c r="W12" s="29" t="s">
        <v>16</v>
      </c>
      <c r="X12" s="36" t="s">
        <v>17</v>
      </c>
      <c r="Y12" s="36" t="s">
        <v>113</v>
      </c>
      <c r="Z12" s="39" t="s">
        <v>0</v>
      </c>
      <c r="AA12" s="29" t="s">
        <v>18</v>
      </c>
      <c r="AB12" s="29" t="s">
        <v>10</v>
      </c>
      <c r="AC12" s="60" t="s">
        <v>12</v>
      </c>
      <c r="AD12" s="168"/>
    </row>
    <row r="13" spans="1:36" ht="11.25" customHeight="1" x14ac:dyDescent="0.25">
      <c r="A13" s="56" t="s">
        <v>97</v>
      </c>
      <c r="B13" s="1" t="s">
        <v>19</v>
      </c>
      <c r="C13" s="1"/>
      <c r="D13" s="1"/>
      <c r="E13" s="37" t="s">
        <v>20</v>
      </c>
      <c r="F13" s="37" t="s">
        <v>21</v>
      </c>
      <c r="G13" s="60" t="s">
        <v>91</v>
      </c>
      <c r="H13" s="60" t="s">
        <v>91</v>
      </c>
      <c r="I13" s="60" t="s">
        <v>91</v>
      </c>
      <c r="J13" s="37" t="s">
        <v>22</v>
      </c>
      <c r="K13" s="37" t="s">
        <v>22</v>
      </c>
      <c r="L13" s="37" t="s">
        <v>24</v>
      </c>
      <c r="M13" s="37" t="s">
        <v>9</v>
      </c>
      <c r="N13" s="37" t="s">
        <v>13</v>
      </c>
      <c r="O13" s="41" t="s">
        <v>25</v>
      </c>
      <c r="P13" s="34" t="s">
        <v>20</v>
      </c>
      <c r="Q13" s="37" t="s">
        <v>23</v>
      </c>
      <c r="R13" s="37" t="s">
        <v>2</v>
      </c>
      <c r="S13" s="37" t="s">
        <v>26</v>
      </c>
      <c r="T13" s="29" t="s">
        <v>2</v>
      </c>
      <c r="U13" s="29" t="s">
        <v>27</v>
      </c>
      <c r="V13" s="29" t="s">
        <v>28</v>
      </c>
      <c r="W13" s="29" t="s">
        <v>29</v>
      </c>
      <c r="X13" s="29" t="s">
        <v>30</v>
      </c>
      <c r="Y13" s="29" t="s">
        <v>114</v>
      </c>
      <c r="Z13" s="35" t="s">
        <v>1</v>
      </c>
      <c r="AA13" s="29" t="s">
        <v>20</v>
      </c>
      <c r="AB13" s="29" t="s">
        <v>20</v>
      </c>
      <c r="AC13" s="36" t="s">
        <v>22</v>
      </c>
      <c r="AD13" s="173" t="s">
        <v>31</v>
      </c>
      <c r="AE13" s="141"/>
    </row>
    <row r="14" spans="1:36" ht="11.25" customHeight="1" x14ac:dyDescent="0.25">
      <c r="A14" s="56" t="s">
        <v>101</v>
      </c>
      <c r="B14" s="1" t="s">
        <v>32</v>
      </c>
      <c r="C14" s="1" t="s">
        <v>33</v>
      </c>
      <c r="D14" s="24" t="s">
        <v>122</v>
      </c>
      <c r="E14" s="37" t="s">
        <v>34</v>
      </c>
      <c r="F14" s="37" t="s">
        <v>34</v>
      </c>
      <c r="G14" s="37" t="s">
        <v>86</v>
      </c>
      <c r="H14" s="37" t="s">
        <v>87</v>
      </c>
      <c r="I14" s="37" t="s">
        <v>88</v>
      </c>
      <c r="J14" s="37" t="s">
        <v>35</v>
      </c>
      <c r="K14" s="37" t="s">
        <v>35</v>
      </c>
      <c r="L14" s="37" t="s">
        <v>37</v>
      </c>
      <c r="M14" s="37" t="s">
        <v>4</v>
      </c>
      <c r="N14" s="37" t="s">
        <v>39</v>
      </c>
      <c r="O14" s="41" t="s">
        <v>4</v>
      </c>
      <c r="P14" s="42" t="s">
        <v>40</v>
      </c>
      <c r="Q14" s="37" t="s">
        <v>36</v>
      </c>
      <c r="R14" s="37" t="s">
        <v>38</v>
      </c>
      <c r="S14" s="37" t="s">
        <v>41</v>
      </c>
      <c r="T14" s="36" t="s">
        <v>4</v>
      </c>
      <c r="U14" s="36" t="s">
        <v>4</v>
      </c>
      <c r="V14" s="36" t="s">
        <v>42</v>
      </c>
      <c r="W14" s="36" t="s">
        <v>4</v>
      </c>
      <c r="X14" s="36" t="s">
        <v>4</v>
      </c>
      <c r="Y14" s="36" t="s">
        <v>4</v>
      </c>
      <c r="Z14" s="39" t="s">
        <v>4</v>
      </c>
      <c r="AA14" s="36" t="s">
        <v>40</v>
      </c>
      <c r="AB14" s="36" t="s">
        <v>40</v>
      </c>
      <c r="AC14" s="36" t="s">
        <v>43</v>
      </c>
      <c r="AD14" s="173" t="s">
        <v>44</v>
      </c>
      <c r="AE14" s="66"/>
      <c r="AF14" s="145" t="s">
        <v>125</v>
      </c>
      <c r="AG14" s="145" t="s">
        <v>125</v>
      </c>
      <c r="AH14" s="3" t="s">
        <v>125</v>
      </c>
    </row>
    <row r="15" spans="1:36" s="81" customFormat="1" ht="11.25" customHeight="1" x14ac:dyDescent="0.25">
      <c r="A15" s="53">
        <v>4</v>
      </c>
      <c r="B15" s="2" t="s">
        <v>185</v>
      </c>
      <c r="C15" s="2" t="s">
        <v>188</v>
      </c>
      <c r="D15" s="58" t="s">
        <v>204</v>
      </c>
      <c r="E15" s="58">
        <v>0</v>
      </c>
      <c r="F15" s="58">
        <v>0</v>
      </c>
      <c r="G15" s="58">
        <v>0</v>
      </c>
      <c r="H15" s="58">
        <v>0</v>
      </c>
      <c r="I15" s="58">
        <v>0</v>
      </c>
      <c r="J15" s="58">
        <v>12605</v>
      </c>
      <c r="K15" s="58">
        <v>19917</v>
      </c>
      <c r="L15" s="58">
        <v>332841</v>
      </c>
      <c r="M15" s="58">
        <v>10698344</v>
      </c>
      <c r="N15" s="58">
        <v>142695</v>
      </c>
      <c r="O15" s="58">
        <v>11173880</v>
      </c>
      <c r="P15" s="58">
        <v>0</v>
      </c>
      <c r="Q15" s="58">
        <v>0</v>
      </c>
      <c r="R15" s="58">
        <v>0</v>
      </c>
      <c r="S15" s="58">
        <v>0</v>
      </c>
      <c r="T15" s="58">
        <v>0</v>
      </c>
      <c r="U15" s="58">
        <v>0</v>
      </c>
      <c r="V15" s="58">
        <v>0</v>
      </c>
      <c r="W15" s="58">
        <v>0</v>
      </c>
      <c r="X15" s="58">
        <v>0</v>
      </c>
      <c r="Y15" s="58">
        <v>0</v>
      </c>
      <c r="Z15" s="58">
        <v>11173880</v>
      </c>
      <c r="AA15" s="58">
        <f t="shared" ref="AA15" si="0">IFERROR(M15/E15,0)</f>
        <v>0</v>
      </c>
      <c r="AB15" s="58">
        <f t="shared" ref="AB15" si="1">IFERROR(Z15/E15,0)</f>
        <v>0</v>
      </c>
      <c r="AC15" s="58">
        <f t="shared" ref="AC15" si="2">IFERROR(Z15/K15,0)</f>
        <v>561.02224230556806</v>
      </c>
      <c r="AD15" s="156">
        <v>21</v>
      </c>
      <c r="AE15" s="2"/>
      <c r="AF15" s="81">
        <f t="shared" ref="AF15" si="3">SUM(L15:N15)-O15</f>
        <v>0</v>
      </c>
      <c r="AG15" s="81">
        <f t="shared" ref="AG15" si="4">IF(E15=0,0,O15/E15-P15)</f>
        <v>0</v>
      </c>
      <c r="AH15" s="81">
        <f t="shared" ref="AH15" si="5">SUM(Q15:Y15)+O15-Z15</f>
        <v>0</v>
      </c>
    </row>
    <row r="16" spans="1:36" ht="11.25" customHeight="1" x14ac:dyDescent="0.25">
      <c r="A16" s="53">
        <v>4</v>
      </c>
      <c r="B16" s="2" t="s">
        <v>185</v>
      </c>
      <c r="C16" s="2" t="s">
        <v>190</v>
      </c>
      <c r="D16" s="2" t="s">
        <v>205</v>
      </c>
      <c r="E16" s="58">
        <v>0</v>
      </c>
      <c r="F16" s="58">
        <v>0</v>
      </c>
      <c r="G16" s="58">
        <v>0</v>
      </c>
      <c r="H16" s="58">
        <v>0</v>
      </c>
      <c r="I16" s="58">
        <v>0</v>
      </c>
      <c r="J16" s="58">
        <v>19745</v>
      </c>
      <c r="K16" s="58">
        <v>29541</v>
      </c>
      <c r="L16" s="58">
        <v>744491</v>
      </c>
      <c r="M16" s="58">
        <v>14122884</v>
      </c>
      <c r="N16" s="58">
        <v>225440</v>
      </c>
      <c r="O16" s="58">
        <v>15092816</v>
      </c>
      <c r="P16" s="58">
        <v>0</v>
      </c>
      <c r="Q16" s="58">
        <v>0</v>
      </c>
      <c r="R16" s="92">
        <v>0</v>
      </c>
      <c r="S16" s="58">
        <v>0</v>
      </c>
      <c r="T16" s="58">
        <v>0</v>
      </c>
      <c r="U16" s="58">
        <v>0</v>
      </c>
      <c r="V16" s="58">
        <v>0</v>
      </c>
      <c r="W16" s="58">
        <v>0</v>
      </c>
      <c r="X16" s="58">
        <v>0</v>
      </c>
      <c r="Y16" s="58">
        <v>0</v>
      </c>
      <c r="Z16" s="58">
        <v>15092816</v>
      </c>
      <c r="AA16" s="58">
        <f t="shared" ref="AA16:AA17" si="6">IFERROR(M16/E16,0)</f>
        <v>0</v>
      </c>
      <c r="AB16" s="58">
        <f t="shared" ref="AB16:AB17" si="7">IFERROR(Z16/E16,0)</f>
        <v>0</v>
      </c>
      <c r="AC16" s="58">
        <f t="shared" ref="AC16:AC17" si="8">IFERROR(Z16/K16,0)</f>
        <v>510.91080193629193</v>
      </c>
      <c r="AD16" s="156">
        <v>21</v>
      </c>
      <c r="AF16" s="81">
        <f t="shared" ref="AF16:AF17" si="9">SUM(L16:N16)-O16</f>
        <v>-1</v>
      </c>
      <c r="AG16" s="81">
        <f t="shared" ref="AG16:AG17" si="10">IF(E16=0,0,O16/E16-P16)</f>
        <v>0</v>
      </c>
      <c r="AH16" s="81">
        <f t="shared" ref="AH16:AH17" si="11">SUM(Q16:Y16)+O16-Z16</f>
        <v>0</v>
      </c>
      <c r="AI16" s="81"/>
      <c r="AJ16" s="81"/>
    </row>
    <row r="17" spans="1:35" ht="11.25" customHeight="1" x14ac:dyDescent="0.25">
      <c r="A17" s="175">
        <v>4</v>
      </c>
      <c r="B17" s="176" t="s">
        <v>144</v>
      </c>
      <c r="C17" s="180" t="s">
        <v>145</v>
      </c>
      <c r="D17" s="176" t="s">
        <v>212</v>
      </c>
      <c r="E17" s="177">
        <v>0</v>
      </c>
      <c r="F17" s="177">
        <v>0</v>
      </c>
      <c r="G17" s="177">
        <v>0</v>
      </c>
      <c r="H17" s="177">
        <v>0</v>
      </c>
      <c r="I17" s="177">
        <v>0</v>
      </c>
      <c r="J17" s="177">
        <v>4568</v>
      </c>
      <c r="K17" s="177">
        <v>4568</v>
      </c>
      <c r="L17" s="177">
        <v>94943</v>
      </c>
      <c r="M17" s="177">
        <v>1547181</v>
      </c>
      <c r="N17" s="177">
        <v>10229</v>
      </c>
      <c r="O17" s="177">
        <v>1652353</v>
      </c>
      <c r="P17" s="177">
        <v>0</v>
      </c>
      <c r="Q17" s="177">
        <v>16857</v>
      </c>
      <c r="R17" s="177">
        <v>0</v>
      </c>
      <c r="S17" s="177">
        <v>0</v>
      </c>
      <c r="T17" s="177">
        <v>0</v>
      </c>
      <c r="U17" s="177">
        <v>0</v>
      </c>
      <c r="V17" s="177">
        <v>0</v>
      </c>
      <c r="W17" s="177">
        <v>0</v>
      </c>
      <c r="X17" s="177">
        <v>0</v>
      </c>
      <c r="Y17" s="177">
        <v>0</v>
      </c>
      <c r="Z17" s="177">
        <v>1669210</v>
      </c>
      <c r="AA17" s="177">
        <f t="shared" si="6"/>
        <v>0</v>
      </c>
      <c r="AB17" s="177">
        <f t="shared" si="7"/>
        <v>0</v>
      </c>
      <c r="AC17" s="177">
        <f t="shared" si="8"/>
        <v>365.41374781085813</v>
      </c>
      <c r="AD17" s="181">
        <v>17</v>
      </c>
      <c r="AE17" s="176"/>
      <c r="AF17" s="179">
        <f t="shared" si="9"/>
        <v>0</v>
      </c>
      <c r="AG17" s="179">
        <f t="shared" si="10"/>
        <v>0</v>
      </c>
      <c r="AH17" s="179">
        <f t="shared" si="11"/>
        <v>0</v>
      </c>
      <c r="AI17" s="81"/>
    </row>
    <row r="18" spans="1:35" s="81" customFormat="1" ht="11.25" customHeight="1" x14ac:dyDescent="0.25">
      <c r="A18" s="53"/>
      <c r="B18" s="2"/>
      <c r="C18" s="2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156"/>
      <c r="AE18" s="2"/>
    </row>
    <row r="19" spans="1:35" s="81" customFormat="1" ht="11.25" customHeight="1" x14ac:dyDescent="0.25">
      <c r="A19" s="53"/>
      <c r="B19" s="2"/>
      <c r="C19" s="2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156"/>
      <c r="AE19" s="2"/>
    </row>
    <row r="20" spans="1:35" s="81" customFormat="1" ht="11.25" customHeight="1" x14ac:dyDescent="0.25">
      <c r="A20" s="53"/>
      <c r="B20" s="2"/>
      <c r="C20" s="2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156"/>
      <c r="AE20" s="2"/>
    </row>
    <row r="21" spans="1:35" s="81" customFormat="1" ht="11.25" customHeight="1" x14ac:dyDescent="0.25">
      <c r="A21" s="53"/>
      <c r="B21" s="2"/>
      <c r="C21" s="2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156"/>
      <c r="AE21" s="2"/>
    </row>
    <row r="22" spans="1:35" s="81" customFormat="1" ht="11.25" customHeight="1" x14ac:dyDescent="0.25">
      <c r="A22" s="53"/>
      <c r="B22" s="2"/>
      <c r="C22" s="2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156"/>
      <c r="AE22" s="2"/>
    </row>
    <row r="23" spans="1:35" s="81" customFormat="1" ht="11.25" customHeight="1" x14ac:dyDescent="0.25">
      <c r="A23" s="53"/>
      <c r="B23" s="2"/>
      <c r="C23" s="2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156"/>
      <c r="AE23" s="2"/>
    </row>
    <row r="24" spans="1:35" s="3" customFormat="1" x14ac:dyDescent="0.25">
      <c r="A24" s="112">
        <f>COUNTA(A15:A19)</f>
        <v>3</v>
      </c>
      <c r="B24" s="3" t="s">
        <v>111</v>
      </c>
      <c r="D24" s="65"/>
      <c r="E24" s="61">
        <f>ROUND(SUM(E15:E17)/$A$24,0)</f>
        <v>0</v>
      </c>
      <c r="F24" s="61">
        <f t="shared" ref="F24:AC24" si="12">ROUND(SUM(F15:F17)/$A$24,0)</f>
        <v>0</v>
      </c>
      <c r="G24" s="61">
        <f t="shared" si="12"/>
        <v>0</v>
      </c>
      <c r="H24" s="61">
        <f t="shared" si="12"/>
        <v>0</v>
      </c>
      <c r="I24" s="61">
        <f t="shared" si="12"/>
        <v>0</v>
      </c>
      <c r="J24" s="61">
        <f t="shared" si="12"/>
        <v>12306</v>
      </c>
      <c r="K24" s="61">
        <f t="shared" si="12"/>
        <v>18009</v>
      </c>
      <c r="L24" s="61">
        <f t="shared" si="12"/>
        <v>390758</v>
      </c>
      <c r="M24" s="61">
        <f t="shared" si="12"/>
        <v>8789470</v>
      </c>
      <c r="N24" s="61">
        <f t="shared" si="12"/>
        <v>126121</v>
      </c>
      <c r="O24" s="61">
        <f t="shared" si="12"/>
        <v>9306350</v>
      </c>
      <c r="P24" s="61">
        <f t="shared" si="12"/>
        <v>0</v>
      </c>
      <c r="Q24" s="61">
        <f t="shared" si="12"/>
        <v>5619</v>
      </c>
      <c r="R24" s="61">
        <f t="shared" si="12"/>
        <v>0</v>
      </c>
      <c r="S24" s="61">
        <f t="shared" si="12"/>
        <v>0</v>
      </c>
      <c r="T24" s="61">
        <f t="shared" si="12"/>
        <v>0</v>
      </c>
      <c r="U24" s="61">
        <f t="shared" si="12"/>
        <v>0</v>
      </c>
      <c r="V24" s="61">
        <f t="shared" si="12"/>
        <v>0</v>
      </c>
      <c r="W24" s="61">
        <f t="shared" si="12"/>
        <v>0</v>
      </c>
      <c r="X24" s="61">
        <f t="shared" si="12"/>
        <v>0</v>
      </c>
      <c r="Y24" s="61">
        <f t="shared" si="12"/>
        <v>0</v>
      </c>
      <c r="Z24" s="61">
        <f t="shared" si="12"/>
        <v>9311969</v>
      </c>
      <c r="AA24" s="61">
        <f t="shared" si="12"/>
        <v>0</v>
      </c>
      <c r="AB24" s="61">
        <f t="shared" si="12"/>
        <v>0</v>
      </c>
      <c r="AC24" s="61">
        <f t="shared" si="12"/>
        <v>479</v>
      </c>
      <c r="AD24" s="174"/>
    </row>
  </sheetData>
  <sortState xmlns:xlrd2="http://schemas.microsoft.com/office/spreadsheetml/2017/richdata2" ref="A15:AD15">
    <sortCondition ref="B15"/>
    <sortCondition ref="C15"/>
  </sortState>
  <phoneticPr fontId="2" type="noConversion"/>
  <conditionalFormatting sqref="Q14">
    <cfRule type="cellIs" dxfId="14" priority="6" stopIfTrue="1" operator="greaterThan">
      <formula>#REF!</formula>
    </cfRule>
  </conditionalFormatting>
  <printOptions horizontalCentered="1"/>
  <pageMargins left="0.17" right="0.17" top="0.5" bottom="0.7" header="0.5" footer="0.41"/>
  <pageSetup paperSize="5" scale="57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pageSetUpPr fitToPage="1"/>
  </sheetPr>
  <dimension ref="A1:AJ47"/>
  <sheetViews>
    <sheetView zoomScale="120" zoomScaleNormal="120" workbookViewId="0">
      <pane ySplit="14" topLeftCell="A38" activePane="bottomLeft" state="frozen"/>
      <selection activeCell="A15" sqref="A15"/>
      <selection pane="bottomLeft" activeCell="J52" sqref="J52"/>
    </sheetView>
  </sheetViews>
  <sheetFormatPr defaultColWidth="9.140625" defaultRowHeight="12.75" x14ac:dyDescent="0.25"/>
  <cols>
    <col min="1" max="1" width="4.28515625" style="12" customWidth="1"/>
    <col min="2" max="2" width="9.28515625" style="12" customWidth="1"/>
    <col min="3" max="3" width="23.5703125" style="12" customWidth="1"/>
    <col min="4" max="4" width="27.7109375" style="129" customWidth="1"/>
    <col min="5" max="6" width="7.7109375" style="12" customWidth="1"/>
    <col min="7" max="8" width="6.140625" style="12" customWidth="1"/>
    <col min="9" max="9" width="6.140625" style="23" customWidth="1"/>
    <col min="10" max="10" width="9.28515625" style="12" customWidth="1"/>
    <col min="11" max="11" width="9.7109375" style="12" customWidth="1"/>
    <col min="12" max="12" width="8.7109375" style="12" customWidth="1"/>
    <col min="13" max="13" width="10.7109375" style="12" customWidth="1"/>
    <col min="14" max="14" width="8.7109375" style="12" customWidth="1"/>
    <col min="15" max="15" width="9.42578125" style="12" customWidth="1"/>
    <col min="16" max="16" width="10.28515625" style="12" bestFit="1" customWidth="1"/>
    <col min="17" max="17" width="7.85546875" style="12" customWidth="1"/>
    <col min="18" max="18" width="10.85546875" style="12" customWidth="1"/>
    <col min="19" max="19" width="9" style="12" customWidth="1"/>
    <col min="20" max="20" width="8.5703125" style="12" customWidth="1"/>
    <col min="21" max="21" width="8.42578125" style="12" customWidth="1"/>
    <col min="22" max="22" width="8.7109375" style="12" customWidth="1"/>
    <col min="23" max="23" width="8.42578125" style="12" customWidth="1"/>
    <col min="24" max="24" width="8.28515625" style="12" customWidth="1"/>
    <col min="25" max="25" width="10.7109375" style="12" bestFit="1" customWidth="1"/>
    <col min="26" max="26" width="13.7109375" style="12" customWidth="1"/>
    <col min="27" max="27" width="9.28515625" style="12" customWidth="1"/>
    <col min="28" max="28" width="8.85546875" style="12" customWidth="1"/>
    <col min="29" max="29" width="7.42578125" style="12" customWidth="1"/>
    <col min="30" max="30" width="9.85546875" style="167" customWidth="1"/>
    <col min="31" max="31" width="3.5703125" style="125" customWidth="1"/>
    <col min="32" max="32" width="9.5703125" style="74" bestFit="1" customWidth="1"/>
    <col min="33" max="33" width="9.140625" style="12" customWidth="1"/>
    <col min="34" max="16384" width="9.140625" style="12"/>
  </cols>
  <sheetData>
    <row r="1" spans="1:34" s="2" customFormat="1" ht="15.75" x14ac:dyDescent="0.25">
      <c r="A1" s="53"/>
      <c r="B1" s="189" t="s">
        <v>45</v>
      </c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90"/>
      <c r="AE1" s="143"/>
      <c r="AF1" s="74"/>
    </row>
    <row r="2" spans="1:34" s="2" customFormat="1" ht="15.75" x14ac:dyDescent="0.25">
      <c r="A2" s="53"/>
      <c r="B2" s="189" t="s">
        <v>46</v>
      </c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90"/>
      <c r="AE2" s="143"/>
      <c r="AF2" s="74"/>
    </row>
    <row r="3" spans="1:34" s="2" customFormat="1" ht="18" x14ac:dyDescent="0.25">
      <c r="A3" s="53"/>
      <c r="B3" s="84" t="s">
        <v>99</v>
      </c>
      <c r="C3" s="85"/>
      <c r="D3" s="126"/>
      <c r="E3" s="121"/>
      <c r="F3" s="119"/>
      <c r="G3" s="119"/>
      <c r="H3" s="119"/>
      <c r="I3" s="119"/>
      <c r="J3" s="119"/>
      <c r="K3" s="119"/>
      <c r="L3" s="48"/>
      <c r="M3" s="48"/>
      <c r="N3" s="48"/>
      <c r="O3" s="48"/>
      <c r="P3" s="48"/>
      <c r="Q3" s="120"/>
      <c r="R3" s="120"/>
      <c r="S3" s="122"/>
      <c r="T3" s="120"/>
      <c r="U3" s="120"/>
      <c r="V3" s="120"/>
      <c r="W3" s="120"/>
      <c r="X3" s="120"/>
      <c r="Y3" s="120"/>
      <c r="Z3" s="32"/>
      <c r="AA3" s="119"/>
      <c r="AB3" s="119"/>
      <c r="AC3" s="119"/>
      <c r="AD3" s="167"/>
      <c r="AE3" s="7"/>
      <c r="AF3" s="122"/>
    </row>
    <row r="4" spans="1:34" s="2" customFormat="1" ht="11.25" customHeight="1" x14ac:dyDescent="0.25">
      <c r="A4" s="53"/>
      <c r="D4" s="127"/>
      <c r="E4" s="58"/>
      <c r="F4" s="58"/>
      <c r="G4" s="58"/>
      <c r="H4" s="58"/>
      <c r="I4" s="58"/>
      <c r="J4" s="58"/>
      <c r="K4" s="58"/>
      <c r="L4" s="32"/>
      <c r="M4" s="32"/>
      <c r="N4" s="32"/>
      <c r="O4" s="32"/>
      <c r="P4" s="32"/>
      <c r="Q4" s="5"/>
      <c r="R4" s="5"/>
      <c r="S4" s="74"/>
      <c r="T4" s="5"/>
      <c r="U4" s="5"/>
      <c r="V4" s="5"/>
      <c r="W4" s="5"/>
      <c r="X4" s="5"/>
      <c r="Y4" s="5"/>
      <c r="Z4" s="32"/>
      <c r="AA4" s="58"/>
      <c r="AB4" s="58"/>
      <c r="AC4" s="58"/>
      <c r="AD4" s="167"/>
      <c r="AE4" s="7"/>
      <c r="AF4" s="122"/>
    </row>
    <row r="5" spans="1:34" s="2" customFormat="1" ht="11.25" customHeight="1" x14ac:dyDescent="0.25">
      <c r="A5" s="53"/>
      <c r="B5" s="3" t="s">
        <v>106</v>
      </c>
      <c r="C5" s="1"/>
      <c r="D5" s="128"/>
      <c r="E5" s="27" t="str">
        <f>+SummaryAllConstr!D5</f>
        <v>CALENDAR YEAR 2024</v>
      </c>
      <c r="F5" s="28"/>
      <c r="G5" s="28"/>
      <c r="H5" s="28"/>
      <c r="I5" s="28"/>
      <c r="J5" s="28"/>
      <c r="K5" s="29"/>
      <c r="L5" s="29"/>
      <c r="M5" s="29"/>
      <c r="N5" s="29"/>
      <c r="P5" s="54" t="str">
        <f>+SummaryAllConstr!O5</f>
        <v>January 2024</v>
      </c>
      <c r="Q5" s="88" t="s">
        <v>98</v>
      </c>
      <c r="R5" s="89"/>
      <c r="S5" s="75"/>
      <c r="T5" s="89"/>
      <c r="U5" s="93"/>
      <c r="V5" s="93"/>
      <c r="W5" s="93"/>
      <c r="X5" s="5"/>
      <c r="Y5" s="93"/>
      <c r="Z5" s="29"/>
      <c r="AA5" s="58"/>
      <c r="AB5" s="58"/>
      <c r="AC5" s="58"/>
      <c r="AD5" s="167"/>
      <c r="AE5" s="7"/>
      <c r="AF5" s="74"/>
    </row>
    <row r="6" spans="1:34" s="2" customFormat="1" ht="11.25" customHeight="1" x14ac:dyDescent="0.25">
      <c r="A6" s="53"/>
      <c r="B6" s="3" t="s">
        <v>48</v>
      </c>
      <c r="C6" s="1"/>
      <c r="D6" s="128"/>
      <c r="E6" s="27" t="str">
        <f>+SummaryAllConstr!D6</f>
        <v>Construction Contract Completed Between 1/01/2024 and 12/31/2024</v>
      </c>
      <c r="F6" s="28"/>
      <c r="G6" s="28"/>
      <c r="H6" s="28"/>
      <c r="I6" s="28"/>
      <c r="J6" s="28"/>
      <c r="K6" s="29"/>
      <c r="L6" s="29"/>
      <c r="M6" s="29"/>
      <c r="N6" s="29"/>
      <c r="P6" s="31" t="s">
        <v>93</v>
      </c>
      <c r="Q6" s="89"/>
      <c r="R6" s="83">
        <f>+SummaryAllConstr!Q6</f>
        <v>27896</v>
      </c>
      <c r="S6" s="77"/>
      <c r="T6" s="83"/>
      <c r="U6" s="93"/>
      <c r="V6" s="93"/>
      <c r="W6" s="93"/>
      <c r="X6" s="5"/>
      <c r="Y6" s="93"/>
      <c r="Z6" s="29"/>
      <c r="AA6" s="58"/>
      <c r="AB6" s="58"/>
      <c r="AC6" s="58"/>
      <c r="AD6" s="167"/>
      <c r="AE6" s="7"/>
      <c r="AF6" s="74"/>
    </row>
    <row r="7" spans="1:34" s="2" customFormat="1" ht="11.25" customHeight="1" x14ac:dyDescent="0.25">
      <c r="A7" s="53"/>
      <c r="B7" s="3"/>
      <c r="C7" s="1"/>
      <c r="D7" s="128"/>
      <c r="E7" s="27"/>
      <c r="F7" s="28"/>
      <c r="G7" s="28"/>
      <c r="H7" s="28"/>
      <c r="I7" s="28"/>
      <c r="J7" s="28"/>
      <c r="K7" s="29"/>
      <c r="L7" s="29"/>
      <c r="M7" s="29"/>
      <c r="N7" s="29"/>
      <c r="P7" s="31" t="s">
        <v>94</v>
      </c>
      <c r="Q7" s="89"/>
      <c r="R7" s="83">
        <f>+SummaryAllConstr!Q7</f>
        <v>30125</v>
      </c>
      <c r="S7" s="77"/>
      <c r="T7" s="83"/>
      <c r="U7" s="93"/>
      <c r="V7" s="93"/>
      <c r="W7" s="93"/>
      <c r="X7" s="5"/>
      <c r="Y7" s="93"/>
      <c r="Z7" s="29"/>
      <c r="AA7" s="58"/>
      <c r="AB7" s="58"/>
      <c r="AC7" s="29"/>
      <c r="AD7" s="167"/>
      <c r="AE7" s="7"/>
      <c r="AF7" s="74"/>
    </row>
    <row r="8" spans="1:34" s="2" customFormat="1" ht="11.25" customHeight="1" x14ac:dyDescent="0.25">
      <c r="A8" s="53"/>
      <c r="B8" s="3"/>
      <c r="C8" s="1"/>
      <c r="D8" s="128"/>
      <c r="E8" s="27"/>
      <c r="F8" s="28"/>
      <c r="G8" s="28"/>
      <c r="H8" s="28"/>
      <c r="I8" s="28"/>
      <c r="J8" s="28"/>
      <c r="K8" s="29"/>
      <c r="L8" s="29"/>
      <c r="M8" s="29"/>
      <c r="N8" s="29"/>
      <c r="P8" s="31" t="s">
        <v>95</v>
      </c>
      <c r="Q8" s="89"/>
      <c r="R8" s="83">
        <f>+SummaryAllConstr!Q8</f>
        <v>39130</v>
      </c>
      <c r="S8" s="77"/>
      <c r="T8" s="83"/>
      <c r="U8" s="93"/>
      <c r="V8" s="93"/>
      <c r="W8" s="93"/>
      <c r="X8" s="5"/>
      <c r="Y8" s="93"/>
      <c r="Z8" s="29"/>
      <c r="AA8" s="58"/>
      <c r="AB8" s="58"/>
      <c r="AC8" s="29"/>
      <c r="AD8" s="167"/>
      <c r="AE8" s="7"/>
      <c r="AF8" s="74"/>
    </row>
    <row r="9" spans="1:34" s="2" customFormat="1" ht="11.25" customHeight="1" x14ac:dyDescent="0.25">
      <c r="A9" s="53"/>
      <c r="B9" s="3"/>
      <c r="C9" s="1"/>
      <c r="D9" s="128"/>
      <c r="E9" s="27"/>
      <c r="F9" s="28"/>
      <c r="G9" s="28"/>
      <c r="H9" s="28"/>
      <c r="I9" s="28"/>
      <c r="J9" s="28"/>
      <c r="K9" s="29"/>
      <c r="L9" s="29"/>
      <c r="M9" s="29"/>
      <c r="N9" s="29"/>
      <c r="O9" s="29"/>
      <c r="P9" s="32"/>
      <c r="Q9" s="5"/>
      <c r="R9" s="5"/>
      <c r="S9" s="74"/>
      <c r="T9" s="5"/>
      <c r="U9" s="93"/>
      <c r="V9" s="93"/>
      <c r="W9" s="93"/>
      <c r="X9" s="5"/>
      <c r="Y9" s="93"/>
      <c r="Z9" s="29"/>
      <c r="AA9" s="58"/>
      <c r="AB9" s="58"/>
      <c r="AC9" s="29"/>
      <c r="AD9" s="167"/>
      <c r="AE9" s="7"/>
      <c r="AF9" s="74"/>
    </row>
    <row r="10" spans="1:34" s="3" customFormat="1" ht="11.25" customHeight="1" x14ac:dyDescent="0.25">
      <c r="A10" s="56" t="s">
        <v>92</v>
      </c>
      <c r="B10" s="1"/>
      <c r="C10" s="1"/>
      <c r="D10" s="128"/>
      <c r="E10" s="61"/>
      <c r="F10" s="61"/>
      <c r="G10" s="61"/>
      <c r="H10" s="61"/>
      <c r="I10" s="61"/>
      <c r="J10" s="61"/>
      <c r="K10" s="61"/>
      <c r="L10" s="47"/>
      <c r="M10" s="29"/>
      <c r="N10" s="29"/>
      <c r="O10" s="33"/>
      <c r="P10" s="34" t="s">
        <v>0</v>
      </c>
      <c r="Q10" s="65"/>
      <c r="R10" s="65"/>
      <c r="S10" s="76"/>
      <c r="T10" s="93"/>
      <c r="U10" s="93"/>
      <c r="V10" s="93" t="s">
        <v>2</v>
      </c>
      <c r="W10" s="93"/>
      <c r="X10" s="93"/>
      <c r="Y10" s="93"/>
      <c r="Z10" s="35"/>
      <c r="AA10" s="29" t="s">
        <v>3</v>
      </c>
      <c r="AB10" s="29" t="s">
        <v>1</v>
      </c>
      <c r="AC10" s="29" t="s">
        <v>4</v>
      </c>
      <c r="AD10" s="168"/>
      <c r="AE10" s="57"/>
      <c r="AF10" s="78"/>
    </row>
    <row r="11" spans="1:34" s="3" customFormat="1" ht="11.25" customHeight="1" x14ac:dyDescent="0.25">
      <c r="A11" s="56" t="s">
        <v>100</v>
      </c>
      <c r="B11" s="1"/>
      <c r="C11" s="1"/>
      <c r="D11" s="128"/>
      <c r="E11" s="28"/>
      <c r="F11" s="28"/>
      <c r="G11" s="36" t="s">
        <v>89</v>
      </c>
      <c r="H11" s="36" t="s">
        <v>89</v>
      </c>
      <c r="I11" s="36" t="s">
        <v>89</v>
      </c>
      <c r="J11" s="28"/>
      <c r="K11" s="29"/>
      <c r="L11" s="37" t="s">
        <v>6</v>
      </c>
      <c r="M11" s="29"/>
      <c r="N11" s="40"/>
      <c r="O11" s="33"/>
      <c r="P11" s="34" t="s">
        <v>4</v>
      </c>
      <c r="Q11" s="90" t="s">
        <v>5</v>
      </c>
      <c r="R11" s="90"/>
      <c r="S11" s="76"/>
      <c r="T11" s="93"/>
      <c r="U11" s="93"/>
      <c r="V11" s="93" t="s">
        <v>7</v>
      </c>
      <c r="W11" s="91" t="s">
        <v>8</v>
      </c>
      <c r="X11" s="93"/>
      <c r="Y11" s="93"/>
      <c r="Z11" s="35"/>
      <c r="AA11" s="29" t="s">
        <v>9</v>
      </c>
      <c r="AB11" s="29" t="s">
        <v>4</v>
      </c>
      <c r="AC11" s="29" t="s">
        <v>10</v>
      </c>
      <c r="AD11" s="168"/>
      <c r="AE11" s="57"/>
      <c r="AF11" s="78"/>
    </row>
    <row r="12" spans="1:34" s="3" customFormat="1" ht="11.25" customHeight="1" x14ac:dyDescent="0.25">
      <c r="A12" s="56" t="s">
        <v>96</v>
      </c>
      <c r="B12" s="1"/>
      <c r="C12" s="1"/>
      <c r="D12" s="128"/>
      <c r="E12" s="36"/>
      <c r="F12" s="36"/>
      <c r="G12" s="37" t="s">
        <v>90</v>
      </c>
      <c r="H12" s="37" t="s">
        <v>90</v>
      </c>
      <c r="I12" s="37" t="s">
        <v>90</v>
      </c>
      <c r="J12" s="36" t="s">
        <v>11</v>
      </c>
      <c r="K12" s="36" t="s">
        <v>12</v>
      </c>
      <c r="L12" s="36" t="s">
        <v>13</v>
      </c>
      <c r="M12" s="36"/>
      <c r="N12" s="37" t="s">
        <v>14</v>
      </c>
      <c r="O12" s="38" t="s">
        <v>0</v>
      </c>
      <c r="P12" s="34" t="s">
        <v>10</v>
      </c>
      <c r="Q12" s="91" t="s">
        <v>13</v>
      </c>
      <c r="R12" s="91"/>
      <c r="S12" s="80"/>
      <c r="T12" s="91"/>
      <c r="U12" s="91" t="s">
        <v>8</v>
      </c>
      <c r="V12" s="91" t="s">
        <v>15</v>
      </c>
      <c r="W12" s="93" t="s">
        <v>16</v>
      </c>
      <c r="X12" s="91" t="s">
        <v>17</v>
      </c>
      <c r="Y12" s="91" t="s">
        <v>113</v>
      </c>
      <c r="Z12" s="39" t="s">
        <v>0</v>
      </c>
      <c r="AA12" s="29" t="s">
        <v>18</v>
      </c>
      <c r="AB12" s="29" t="s">
        <v>10</v>
      </c>
      <c r="AC12" s="60" t="s">
        <v>12</v>
      </c>
      <c r="AD12" s="168"/>
      <c r="AE12" s="57"/>
      <c r="AF12" s="144"/>
    </row>
    <row r="13" spans="1:34" s="3" customFormat="1" ht="11.25" customHeight="1" x14ac:dyDescent="0.25">
      <c r="A13" s="56" t="s">
        <v>97</v>
      </c>
      <c r="B13" s="1" t="s">
        <v>19</v>
      </c>
      <c r="C13" s="1"/>
      <c r="D13" s="128"/>
      <c r="E13" s="37" t="s">
        <v>20</v>
      </c>
      <c r="F13" s="37" t="s">
        <v>21</v>
      </c>
      <c r="G13" s="60" t="s">
        <v>91</v>
      </c>
      <c r="H13" s="60" t="s">
        <v>91</v>
      </c>
      <c r="I13" s="60" t="s">
        <v>91</v>
      </c>
      <c r="J13" s="37" t="s">
        <v>22</v>
      </c>
      <c r="K13" s="37" t="s">
        <v>22</v>
      </c>
      <c r="L13" s="37" t="s">
        <v>24</v>
      </c>
      <c r="M13" s="37" t="s">
        <v>9</v>
      </c>
      <c r="N13" s="37" t="s">
        <v>13</v>
      </c>
      <c r="O13" s="41" t="s">
        <v>25</v>
      </c>
      <c r="P13" s="34" t="s">
        <v>20</v>
      </c>
      <c r="Q13" s="90" t="s">
        <v>23</v>
      </c>
      <c r="R13" s="90" t="s">
        <v>2</v>
      </c>
      <c r="S13" s="79" t="s">
        <v>26</v>
      </c>
      <c r="T13" s="93" t="s">
        <v>2</v>
      </c>
      <c r="U13" s="93" t="s">
        <v>27</v>
      </c>
      <c r="V13" s="93" t="s">
        <v>28</v>
      </c>
      <c r="W13" s="93" t="s">
        <v>29</v>
      </c>
      <c r="X13" s="93" t="s">
        <v>30</v>
      </c>
      <c r="Y13" s="93" t="s">
        <v>114</v>
      </c>
      <c r="Z13" s="35" t="s">
        <v>1</v>
      </c>
      <c r="AA13" s="29" t="s">
        <v>20</v>
      </c>
      <c r="AB13" s="29" t="s">
        <v>20</v>
      </c>
      <c r="AC13" s="36" t="s">
        <v>22</v>
      </c>
      <c r="AD13" s="169" t="s">
        <v>31</v>
      </c>
      <c r="AE13" s="123"/>
      <c r="AF13" s="145"/>
    </row>
    <row r="14" spans="1:34" s="3" customFormat="1" ht="11.25" customHeight="1" x14ac:dyDescent="0.25">
      <c r="A14" s="56" t="s">
        <v>101</v>
      </c>
      <c r="B14" s="1" t="s">
        <v>32</v>
      </c>
      <c r="C14" s="1" t="s">
        <v>33</v>
      </c>
      <c r="D14" s="128" t="s">
        <v>122</v>
      </c>
      <c r="E14" s="37" t="s">
        <v>34</v>
      </c>
      <c r="F14" s="37" t="s">
        <v>34</v>
      </c>
      <c r="G14" s="37" t="s">
        <v>86</v>
      </c>
      <c r="H14" s="37" t="s">
        <v>87</v>
      </c>
      <c r="I14" s="37" t="s">
        <v>88</v>
      </c>
      <c r="J14" s="37" t="s">
        <v>35</v>
      </c>
      <c r="K14" s="37" t="s">
        <v>35</v>
      </c>
      <c r="L14" s="37" t="s">
        <v>37</v>
      </c>
      <c r="M14" s="37" t="s">
        <v>4</v>
      </c>
      <c r="N14" s="37" t="s">
        <v>39</v>
      </c>
      <c r="O14" s="41" t="s">
        <v>4</v>
      </c>
      <c r="P14" s="42" t="s">
        <v>40</v>
      </c>
      <c r="Q14" s="90" t="s">
        <v>36</v>
      </c>
      <c r="R14" s="90" t="s">
        <v>38</v>
      </c>
      <c r="S14" s="79" t="s">
        <v>41</v>
      </c>
      <c r="T14" s="91" t="s">
        <v>4</v>
      </c>
      <c r="U14" s="91" t="s">
        <v>4</v>
      </c>
      <c r="V14" s="91" t="s">
        <v>42</v>
      </c>
      <c r="W14" s="91" t="s">
        <v>4</v>
      </c>
      <c r="X14" s="91" t="s">
        <v>4</v>
      </c>
      <c r="Y14" s="91" t="s">
        <v>4</v>
      </c>
      <c r="Z14" s="39" t="s">
        <v>4</v>
      </c>
      <c r="AA14" s="36" t="s">
        <v>40</v>
      </c>
      <c r="AB14" s="36" t="s">
        <v>40</v>
      </c>
      <c r="AC14" s="36" t="s">
        <v>43</v>
      </c>
      <c r="AD14" s="169" t="s">
        <v>44</v>
      </c>
      <c r="AE14" s="123"/>
      <c r="AF14" s="145" t="s">
        <v>125</v>
      </c>
      <c r="AG14" s="145" t="s">
        <v>125</v>
      </c>
      <c r="AH14" s="3" t="s">
        <v>125</v>
      </c>
    </row>
    <row r="15" spans="1:34" s="81" customFormat="1" ht="11.25" customHeight="1" x14ac:dyDescent="0.25">
      <c r="A15" s="53">
        <v>3</v>
      </c>
      <c r="B15" s="2" t="s">
        <v>167</v>
      </c>
      <c r="C15" s="2" t="s">
        <v>168</v>
      </c>
      <c r="D15" s="58" t="s">
        <v>202</v>
      </c>
      <c r="E15" s="58">
        <v>70</v>
      </c>
      <c r="F15" s="58">
        <v>3</v>
      </c>
      <c r="G15" s="58">
        <v>0</v>
      </c>
      <c r="H15" s="58">
        <v>0</v>
      </c>
      <c r="I15" s="58">
        <v>1</v>
      </c>
      <c r="J15" s="58">
        <v>14460</v>
      </c>
      <c r="K15" s="58">
        <v>21024</v>
      </c>
      <c r="L15" s="58">
        <v>344740</v>
      </c>
      <c r="M15" s="58">
        <v>4950022</v>
      </c>
      <c r="N15" s="58">
        <v>189188</v>
      </c>
      <c r="O15" s="58">
        <v>5483950</v>
      </c>
      <c r="P15" s="58">
        <v>78342</v>
      </c>
      <c r="Q15" s="58">
        <v>602881</v>
      </c>
      <c r="R15" s="58">
        <v>562342</v>
      </c>
      <c r="S15" s="58">
        <v>0</v>
      </c>
      <c r="T15" s="58">
        <v>0</v>
      </c>
      <c r="U15" s="58">
        <v>189884</v>
      </c>
      <c r="V15" s="58">
        <v>88900</v>
      </c>
      <c r="W15" s="58">
        <v>0</v>
      </c>
      <c r="X15" s="58">
        <v>0</v>
      </c>
      <c r="Y15" s="58">
        <v>0</v>
      </c>
      <c r="Z15" s="58">
        <v>6927958</v>
      </c>
      <c r="AA15" s="58">
        <f t="shared" ref="AA15:AA22" si="0">IFERROR(M15/E15,0)</f>
        <v>70714.600000000006</v>
      </c>
      <c r="AB15" s="58">
        <f t="shared" ref="AB15:AB22" si="1">IFERROR(Z15/E15,0)</f>
        <v>98970.828571428574</v>
      </c>
      <c r="AC15" s="58">
        <f t="shared" ref="AC15:AC22" si="2">IFERROR(Z15/K15,0)</f>
        <v>329.52616057838662</v>
      </c>
      <c r="AD15" s="156">
        <v>17</v>
      </c>
      <c r="AE15" s="2"/>
      <c r="AF15" s="81">
        <f t="shared" ref="AF15:AF22" si="3">SUM(L15:N15)-O15</f>
        <v>0</v>
      </c>
      <c r="AG15" s="81">
        <f t="shared" ref="AG15:AG22" si="4">IF(E15=0,0,O15/E15-P15)</f>
        <v>0.14285714285506401</v>
      </c>
      <c r="AH15" s="81">
        <f t="shared" ref="AH15:AH22" si="5">SUM(Q15:Y15)+O15-Z15</f>
        <v>-1</v>
      </c>
    </row>
    <row r="16" spans="1:34" s="81" customFormat="1" ht="11.25" customHeight="1" x14ac:dyDescent="0.25">
      <c r="A16" s="53">
        <v>3</v>
      </c>
      <c r="B16" s="2" t="s">
        <v>167</v>
      </c>
      <c r="C16" s="2" t="s">
        <v>198</v>
      </c>
      <c r="D16" s="58" t="s">
        <v>202</v>
      </c>
      <c r="E16" s="58">
        <v>70</v>
      </c>
      <c r="F16" s="58">
        <v>1</v>
      </c>
      <c r="G16" s="58">
        <v>0</v>
      </c>
      <c r="H16" s="58">
        <v>0</v>
      </c>
      <c r="I16" s="58">
        <v>1</v>
      </c>
      <c r="J16" s="58">
        <v>10765</v>
      </c>
      <c r="K16" s="58">
        <v>13461</v>
      </c>
      <c r="L16" s="58">
        <v>148621</v>
      </c>
      <c r="M16" s="58">
        <v>3708012</v>
      </c>
      <c r="N16" s="58">
        <v>96065</v>
      </c>
      <c r="O16" s="58">
        <v>3952698</v>
      </c>
      <c r="P16" s="58">
        <v>56467</v>
      </c>
      <c r="Q16" s="58">
        <v>374668</v>
      </c>
      <c r="R16" s="58">
        <v>230873</v>
      </c>
      <c r="S16" s="58">
        <v>0</v>
      </c>
      <c r="T16" s="58">
        <v>0</v>
      </c>
      <c r="U16" s="58">
        <v>148650</v>
      </c>
      <c r="V16" s="58">
        <v>0</v>
      </c>
      <c r="W16" s="58">
        <v>0</v>
      </c>
      <c r="X16" s="58">
        <v>0</v>
      </c>
      <c r="Y16" s="58">
        <v>0</v>
      </c>
      <c r="Z16" s="58">
        <v>4706889</v>
      </c>
      <c r="AA16" s="58">
        <f t="shared" si="0"/>
        <v>52971.6</v>
      </c>
      <c r="AB16" s="58">
        <f t="shared" si="1"/>
        <v>67241.271428571432</v>
      </c>
      <c r="AC16" s="58">
        <f t="shared" si="2"/>
        <v>349.66859817249832</v>
      </c>
      <c r="AD16" s="157">
        <v>17</v>
      </c>
      <c r="AE16" s="2"/>
      <c r="AF16" s="81">
        <f t="shared" si="3"/>
        <v>0</v>
      </c>
      <c r="AG16" s="81">
        <f t="shared" si="4"/>
        <v>0.11428571428405121</v>
      </c>
      <c r="AH16" s="81">
        <f t="shared" si="5"/>
        <v>0</v>
      </c>
    </row>
    <row r="17" spans="1:36" s="81" customFormat="1" ht="11.25" customHeight="1" x14ac:dyDescent="0.25">
      <c r="A17" s="53">
        <v>1</v>
      </c>
      <c r="B17" s="2" t="s">
        <v>167</v>
      </c>
      <c r="C17" s="2" t="s">
        <v>169</v>
      </c>
      <c r="D17" s="58" t="s">
        <v>203</v>
      </c>
      <c r="E17" s="58">
        <v>15</v>
      </c>
      <c r="F17" s="58">
        <v>1</v>
      </c>
      <c r="G17" s="58">
        <v>0</v>
      </c>
      <c r="H17" s="58">
        <v>0</v>
      </c>
      <c r="I17" s="58">
        <v>0</v>
      </c>
      <c r="J17" s="58">
        <v>11256</v>
      </c>
      <c r="K17" s="58">
        <v>16345</v>
      </c>
      <c r="L17" s="58">
        <v>176579</v>
      </c>
      <c r="M17" s="58">
        <v>5072552</v>
      </c>
      <c r="N17" s="58">
        <v>651353</v>
      </c>
      <c r="O17" s="58">
        <v>5900484</v>
      </c>
      <c r="P17" s="58">
        <v>393366</v>
      </c>
      <c r="Q17" s="58">
        <v>565382</v>
      </c>
      <c r="R17" s="58">
        <v>878063</v>
      </c>
      <c r="S17" s="58">
        <v>0</v>
      </c>
      <c r="T17" s="58">
        <v>0</v>
      </c>
      <c r="U17" s="58">
        <v>201106</v>
      </c>
      <c r="V17" s="58">
        <v>0</v>
      </c>
      <c r="W17" s="58">
        <v>0</v>
      </c>
      <c r="X17" s="58">
        <v>0</v>
      </c>
      <c r="Y17" s="58">
        <v>12061</v>
      </c>
      <c r="Z17" s="58">
        <v>7557096</v>
      </c>
      <c r="AA17" s="58">
        <f t="shared" si="0"/>
        <v>338170.13333333336</v>
      </c>
      <c r="AB17" s="58">
        <f t="shared" si="1"/>
        <v>503806.4</v>
      </c>
      <c r="AC17" s="58">
        <f t="shared" si="2"/>
        <v>462.3490975833588</v>
      </c>
      <c r="AD17" s="156">
        <v>17</v>
      </c>
      <c r="AE17" s="2"/>
      <c r="AF17" s="81">
        <f t="shared" si="3"/>
        <v>0</v>
      </c>
      <c r="AG17" s="81">
        <f t="shared" si="4"/>
        <v>-0.40000000002328306</v>
      </c>
      <c r="AH17" s="81">
        <f t="shared" si="5"/>
        <v>0</v>
      </c>
    </row>
    <row r="18" spans="1:36" s="81" customFormat="1" ht="12.75" customHeight="1" x14ac:dyDescent="0.25">
      <c r="A18" s="53">
        <v>1</v>
      </c>
      <c r="B18" s="2" t="s">
        <v>167</v>
      </c>
      <c r="C18" s="142" t="s">
        <v>170</v>
      </c>
      <c r="D18" s="58" t="s">
        <v>203</v>
      </c>
      <c r="E18" s="58">
        <v>18</v>
      </c>
      <c r="F18" s="58">
        <v>1</v>
      </c>
      <c r="G18" s="58">
        <v>1</v>
      </c>
      <c r="H18" s="58">
        <v>0</v>
      </c>
      <c r="I18" s="58">
        <v>0</v>
      </c>
      <c r="J18" s="58">
        <v>12359</v>
      </c>
      <c r="K18" s="58">
        <v>15391</v>
      </c>
      <c r="L18" s="58">
        <v>171689</v>
      </c>
      <c r="M18" s="58">
        <v>4898630</v>
      </c>
      <c r="N18" s="58">
        <v>269245</v>
      </c>
      <c r="O18" s="58">
        <v>5339564</v>
      </c>
      <c r="P18" s="58">
        <v>296642</v>
      </c>
      <c r="Q18" s="58">
        <v>523746</v>
      </c>
      <c r="R18" s="58">
        <v>760209</v>
      </c>
      <c r="S18" s="58">
        <v>0</v>
      </c>
      <c r="T18" s="58">
        <v>0</v>
      </c>
      <c r="U18" s="58">
        <v>52380</v>
      </c>
      <c r="V18" s="58">
        <v>0</v>
      </c>
      <c r="W18" s="58">
        <v>0</v>
      </c>
      <c r="X18" s="58">
        <v>0</v>
      </c>
      <c r="Y18" s="58">
        <v>0</v>
      </c>
      <c r="Z18" s="58">
        <v>6675900</v>
      </c>
      <c r="AA18" s="58">
        <f t="shared" si="0"/>
        <v>272146.11111111112</v>
      </c>
      <c r="AB18" s="58">
        <f t="shared" si="1"/>
        <v>370883.33333333331</v>
      </c>
      <c r="AC18" s="58">
        <f t="shared" si="2"/>
        <v>433.7534923006952</v>
      </c>
      <c r="AD18" s="156">
        <v>17</v>
      </c>
      <c r="AE18" s="2"/>
      <c r="AF18" s="81">
        <f t="shared" si="3"/>
        <v>0</v>
      </c>
      <c r="AG18" s="81">
        <f t="shared" si="4"/>
        <v>0.44444444443797693</v>
      </c>
      <c r="AH18" s="81">
        <f t="shared" si="5"/>
        <v>-1</v>
      </c>
    </row>
    <row r="19" spans="1:36" s="81" customFormat="1" ht="12.75" customHeight="1" x14ac:dyDescent="0.25">
      <c r="A19" s="53">
        <v>2</v>
      </c>
      <c r="B19" s="2" t="s">
        <v>167</v>
      </c>
      <c r="C19" s="142" t="s">
        <v>171</v>
      </c>
      <c r="D19" s="58" t="s">
        <v>203</v>
      </c>
      <c r="E19" s="58">
        <v>22</v>
      </c>
      <c r="F19" s="58">
        <v>1</v>
      </c>
      <c r="G19" s="58">
        <v>0</v>
      </c>
      <c r="H19" s="58">
        <v>1</v>
      </c>
      <c r="I19" s="58">
        <v>0</v>
      </c>
      <c r="J19" s="58">
        <v>12124</v>
      </c>
      <c r="K19" s="58">
        <v>13392</v>
      </c>
      <c r="L19" s="58">
        <v>174649</v>
      </c>
      <c r="M19" s="58">
        <v>4777941</v>
      </c>
      <c r="N19" s="58">
        <v>496050</v>
      </c>
      <c r="O19" s="58">
        <v>5448641</v>
      </c>
      <c r="P19" s="58">
        <v>247665</v>
      </c>
      <c r="Q19" s="58">
        <v>560746</v>
      </c>
      <c r="R19" s="58">
        <v>1212514</v>
      </c>
      <c r="S19" s="58">
        <v>0</v>
      </c>
      <c r="T19" s="58">
        <v>0</v>
      </c>
      <c r="U19" s="58">
        <v>126878</v>
      </c>
      <c r="V19" s="58">
        <v>0</v>
      </c>
      <c r="W19" s="58">
        <v>0</v>
      </c>
      <c r="X19" s="58">
        <v>0</v>
      </c>
      <c r="Y19" s="58">
        <v>0</v>
      </c>
      <c r="Z19" s="58">
        <v>7348778</v>
      </c>
      <c r="AA19" s="58">
        <f t="shared" si="0"/>
        <v>217179.13636363635</v>
      </c>
      <c r="AB19" s="58">
        <f t="shared" si="1"/>
        <v>334035.36363636365</v>
      </c>
      <c r="AC19" s="58">
        <f t="shared" si="2"/>
        <v>548.74387694145764</v>
      </c>
      <c r="AD19" s="156">
        <v>17</v>
      </c>
      <c r="AE19" s="2"/>
      <c r="AF19" s="81">
        <f t="shared" si="3"/>
        <v>-1</v>
      </c>
      <c r="AG19" s="81">
        <f t="shared" si="4"/>
        <v>0.5</v>
      </c>
      <c r="AH19" s="81">
        <f t="shared" si="5"/>
        <v>1</v>
      </c>
    </row>
    <row r="20" spans="1:36" s="81" customFormat="1" ht="11.25" customHeight="1" x14ac:dyDescent="0.25">
      <c r="A20" s="53">
        <v>1</v>
      </c>
      <c r="B20" s="2" t="s">
        <v>167</v>
      </c>
      <c r="C20" s="2" t="s">
        <v>172</v>
      </c>
      <c r="D20" s="58" t="s">
        <v>203</v>
      </c>
      <c r="E20" s="58">
        <v>15</v>
      </c>
      <c r="F20" s="58">
        <v>1</v>
      </c>
      <c r="G20" s="58">
        <v>1</v>
      </c>
      <c r="H20" s="58">
        <v>0</v>
      </c>
      <c r="I20" s="58">
        <v>0</v>
      </c>
      <c r="J20" s="58">
        <v>11040</v>
      </c>
      <c r="K20" s="58">
        <v>15044</v>
      </c>
      <c r="L20" s="58">
        <v>200599</v>
      </c>
      <c r="M20" s="58">
        <v>5154972</v>
      </c>
      <c r="N20" s="58">
        <v>293151</v>
      </c>
      <c r="O20" s="58">
        <v>5648722</v>
      </c>
      <c r="P20" s="58">
        <v>376581</v>
      </c>
      <c r="Q20" s="58">
        <v>584838</v>
      </c>
      <c r="R20" s="58">
        <v>994830</v>
      </c>
      <c r="S20" s="58">
        <v>0</v>
      </c>
      <c r="T20" s="58">
        <v>0</v>
      </c>
      <c r="U20" s="58">
        <v>221760</v>
      </c>
      <c r="V20" s="58">
        <v>0</v>
      </c>
      <c r="W20" s="58">
        <v>0</v>
      </c>
      <c r="X20" s="58">
        <v>0</v>
      </c>
      <c r="Y20" s="58">
        <v>24930</v>
      </c>
      <c r="Z20" s="58">
        <v>7475080</v>
      </c>
      <c r="AA20" s="58">
        <f t="shared" si="0"/>
        <v>343664.8</v>
      </c>
      <c r="AB20" s="58">
        <f t="shared" si="1"/>
        <v>498338.66666666669</v>
      </c>
      <c r="AC20" s="58">
        <f t="shared" si="2"/>
        <v>496.88114863068336</v>
      </c>
      <c r="AD20" s="156">
        <v>17</v>
      </c>
      <c r="AE20" s="2"/>
      <c r="AF20" s="81">
        <f t="shared" si="3"/>
        <v>0</v>
      </c>
      <c r="AG20" s="81">
        <f t="shared" si="4"/>
        <v>0.46666666667442769</v>
      </c>
      <c r="AH20" s="81">
        <f t="shared" si="5"/>
        <v>0</v>
      </c>
    </row>
    <row r="21" spans="1:36" s="81" customFormat="1" ht="11.25" customHeight="1" x14ac:dyDescent="0.25">
      <c r="A21" s="53">
        <v>3</v>
      </c>
      <c r="B21" s="2" t="s">
        <v>167</v>
      </c>
      <c r="C21" s="81" t="s">
        <v>173</v>
      </c>
      <c r="D21" s="58" t="s">
        <v>202</v>
      </c>
      <c r="E21" s="58">
        <v>70</v>
      </c>
      <c r="F21" s="58">
        <v>1</v>
      </c>
      <c r="G21" s="58">
        <v>0</v>
      </c>
      <c r="H21" s="58">
        <v>0</v>
      </c>
      <c r="I21" s="58">
        <v>1</v>
      </c>
      <c r="J21" s="58">
        <v>10765</v>
      </c>
      <c r="K21" s="58">
        <v>11125</v>
      </c>
      <c r="L21" s="58">
        <v>138829</v>
      </c>
      <c r="M21" s="58">
        <v>3674580</v>
      </c>
      <c r="N21" s="58">
        <v>97040</v>
      </c>
      <c r="O21" s="58">
        <v>3910448</v>
      </c>
      <c r="P21" s="58">
        <v>55864</v>
      </c>
      <c r="Q21" s="58">
        <v>372892</v>
      </c>
      <c r="R21" s="58">
        <v>246803</v>
      </c>
      <c r="S21" s="58">
        <v>0</v>
      </c>
      <c r="T21" s="58">
        <v>0</v>
      </c>
      <c r="U21" s="58">
        <v>143989</v>
      </c>
      <c r="V21" s="58">
        <v>0</v>
      </c>
      <c r="W21" s="58">
        <v>0</v>
      </c>
      <c r="X21" s="58">
        <v>0</v>
      </c>
      <c r="Y21" s="58">
        <v>0</v>
      </c>
      <c r="Z21" s="58">
        <v>4674132</v>
      </c>
      <c r="AA21" s="58">
        <f t="shared" si="0"/>
        <v>52494</v>
      </c>
      <c r="AB21" s="58">
        <f t="shared" si="1"/>
        <v>66773.314285714281</v>
      </c>
      <c r="AC21" s="58">
        <f t="shared" si="2"/>
        <v>420.14669662921347</v>
      </c>
      <c r="AD21" s="156">
        <v>17</v>
      </c>
      <c r="AE21" s="2"/>
      <c r="AF21" s="81">
        <f t="shared" si="3"/>
        <v>1</v>
      </c>
      <c r="AG21" s="81">
        <f t="shared" si="4"/>
        <v>-0.4571428571434808</v>
      </c>
      <c r="AH21" s="81">
        <f t="shared" si="5"/>
        <v>0</v>
      </c>
    </row>
    <row r="22" spans="1:36" s="81" customFormat="1" ht="11.25" customHeight="1" x14ac:dyDescent="0.25">
      <c r="A22" s="53">
        <v>3</v>
      </c>
      <c r="B22" s="2" t="s">
        <v>167</v>
      </c>
      <c r="C22" s="2" t="s">
        <v>174</v>
      </c>
      <c r="D22" s="58" t="s">
        <v>202</v>
      </c>
      <c r="E22" s="58">
        <v>70</v>
      </c>
      <c r="F22" s="58">
        <v>1</v>
      </c>
      <c r="G22" s="58">
        <v>0</v>
      </c>
      <c r="H22" s="58">
        <v>0</v>
      </c>
      <c r="I22" s="58">
        <v>1</v>
      </c>
      <c r="J22" s="58">
        <v>10764</v>
      </c>
      <c r="K22" s="58">
        <v>15872</v>
      </c>
      <c r="L22" s="58">
        <v>202840</v>
      </c>
      <c r="M22" s="58">
        <v>3823567</v>
      </c>
      <c r="N22" s="58">
        <v>95432</v>
      </c>
      <c r="O22" s="58">
        <v>4121839</v>
      </c>
      <c r="P22" s="58">
        <v>58883</v>
      </c>
      <c r="Q22" s="58">
        <v>412261</v>
      </c>
      <c r="R22" s="58">
        <v>626265</v>
      </c>
      <c r="S22" s="58">
        <v>0</v>
      </c>
      <c r="T22" s="58">
        <v>0</v>
      </c>
      <c r="U22" s="58">
        <v>81477</v>
      </c>
      <c r="V22" s="58">
        <v>0</v>
      </c>
      <c r="W22" s="58">
        <v>0</v>
      </c>
      <c r="X22" s="58">
        <v>0</v>
      </c>
      <c r="Y22" s="58">
        <v>25047</v>
      </c>
      <c r="Z22" s="58">
        <v>5266889</v>
      </c>
      <c r="AA22" s="58">
        <f t="shared" si="0"/>
        <v>54622.385714285716</v>
      </c>
      <c r="AB22" s="58">
        <f t="shared" si="1"/>
        <v>75241.271428571432</v>
      </c>
      <c r="AC22" s="58">
        <f t="shared" si="2"/>
        <v>331.83524445564518</v>
      </c>
      <c r="AD22" s="156">
        <v>17</v>
      </c>
      <c r="AE22" s="2"/>
      <c r="AF22" s="81">
        <f t="shared" si="3"/>
        <v>0</v>
      </c>
      <c r="AG22" s="81">
        <f t="shared" si="4"/>
        <v>0.41428571428696159</v>
      </c>
      <c r="AH22" s="81">
        <f t="shared" si="5"/>
        <v>0</v>
      </c>
    </row>
    <row r="23" spans="1:36" s="81" customFormat="1" ht="11.25" customHeight="1" x14ac:dyDescent="0.25">
      <c r="A23" s="53">
        <v>3</v>
      </c>
      <c r="B23" s="2" t="s">
        <v>167</v>
      </c>
      <c r="C23" s="2" t="s">
        <v>175</v>
      </c>
      <c r="D23" s="58" t="s">
        <v>202</v>
      </c>
      <c r="E23" s="58">
        <v>70</v>
      </c>
      <c r="F23" s="58">
        <v>2</v>
      </c>
      <c r="G23" s="58">
        <v>0</v>
      </c>
      <c r="H23" s="58">
        <v>0</v>
      </c>
      <c r="I23" s="58">
        <v>1</v>
      </c>
      <c r="J23" s="58">
        <v>12555</v>
      </c>
      <c r="K23" s="58">
        <v>13664</v>
      </c>
      <c r="L23" s="58">
        <v>286724</v>
      </c>
      <c r="M23" s="58">
        <v>5492970</v>
      </c>
      <c r="N23" s="58">
        <v>197533</v>
      </c>
      <c r="O23" s="58">
        <v>5977227</v>
      </c>
      <c r="P23" s="58">
        <v>85389</v>
      </c>
      <c r="Q23" s="58">
        <v>562248</v>
      </c>
      <c r="R23" s="58">
        <v>406328</v>
      </c>
      <c r="S23" s="58">
        <v>0</v>
      </c>
      <c r="T23" s="58">
        <v>0</v>
      </c>
      <c r="U23" s="58">
        <v>168766</v>
      </c>
      <c r="V23" s="58">
        <v>0</v>
      </c>
      <c r="W23" s="58">
        <v>0</v>
      </c>
      <c r="X23" s="58">
        <v>0</v>
      </c>
      <c r="Y23" s="58">
        <v>19491</v>
      </c>
      <c r="Z23" s="58">
        <v>7134061</v>
      </c>
      <c r="AA23" s="58">
        <f t="shared" ref="AA23" si="6">IFERROR(M23/E23,0)</f>
        <v>78471</v>
      </c>
      <c r="AB23" s="58">
        <f t="shared" ref="AB23" si="7">IFERROR(Z23/E23,0)</f>
        <v>101915.15714285715</v>
      </c>
      <c r="AC23" s="58">
        <f t="shared" ref="AC23" si="8">IFERROR(Z23/K23,0)</f>
        <v>522.1063378220141</v>
      </c>
      <c r="AD23" s="156">
        <v>17</v>
      </c>
      <c r="AE23" s="2"/>
      <c r="AF23" s="81">
        <f t="shared" ref="AF23" si="9">SUM(L23:N23)-O23</f>
        <v>0</v>
      </c>
      <c r="AG23" s="81">
        <f t="shared" ref="AG23" si="10">IF(E23=0,0,O23/E23-P23)</f>
        <v>-4.2857142863795161E-2</v>
      </c>
      <c r="AH23" s="81">
        <f t="shared" ref="AH23" si="11">SUM(Q23:Y23)+O23-Z23</f>
        <v>-1</v>
      </c>
    </row>
    <row r="24" spans="1:36" s="81" customFormat="1" ht="11.25" customHeight="1" x14ac:dyDescent="0.25">
      <c r="A24" s="53">
        <v>1</v>
      </c>
      <c r="B24" s="2" t="s">
        <v>151</v>
      </c>
      <c r="C24" s="2" t="s">
        <v>152</v>
      </c>
      <c r="D24" s="58" t="s">
        <v>206</v>
      </c>
      <c r="E24" s="58">
        <v>176</v>
      </c>
      <c r="F24" s="58">
        <v>9</v>
      </c>
      <c r="G24" s="58">
        <v>8</v>
      </c>
      <c r="H24" s="58">
        <v>0</v>
      </c>
      <c r="I24" s="58">
        <v>0</v>
      </c>
      <c r="J24" s="58">
        <v>10114</v>
      </c>
      <c r="K24" s="58">
        <v>10721</v>
      </c>
      <c r="L24" s="58">
        <v>277630</v>
      </c>
      <c r="M24" s="58">
        <v>4030051</v>
      </c>
      <c r="N24" s="58">
        <v>250248</v>
      </c>
      <c r="O24" s="58">
        <v>4557929</v>
      </c>
      <c r="P24" s="58">
        <v>25897</v>
      </c>
      <c r="Q24" s="58">
        <v>10085</v>
      </c>
      <c r="R24" s="58">
        <v>0</v>
      </c>
      <c r="S24" s="58">
        <v>0</v>
      </c>
      <c r="T24" s="58">
        <v>0</v>
      </c>
      <c r="U24" s="58">
        <v>0</v>
      </c>
      <c r="V24" s="58">
        <v>43707</v>
      </c>
      <c r="W24" s="58">
        <v>0</v>
      </c>
      <c r="X24" s="58">
        <v>0</v>
      </c>
      <c r="Y24" s="58">
        <v>107733</v>
      </c>
      <c r="Z24" s="58">
        <v>4719454</v>
      </c>
      <c r="AA24" s="58">
        <f t="shared" ref="AA24:AA25" si="12">IFERROR(M24/E24,0)</f>
        <v>22898.017045454544</v>
      </c>
      <c r="AB24" s="58">
        <f t="shared" ref="AB24:AB25" si="13">IFERROR(Z24/E24,0)</f>
        <v>26815.079545454544</v>
      </c>
      <c r="AC24" s="58">
        <f t="shared" ref="AC24:AC25" si="14">IFERROR(Z24/K24,0)</f>
        <v>440.20651058669898</v>
      </c>
      <c r="AD24" s="156" t="s">
        <v>153</v>
      </c>
      <c r="AE24" s="2"/>
      <c r="AF24" s="81">
        <f t="shared" ref="AF24:AF25" si="15">SUM(L24:N24)-O24</f>
        <v>0</v>
      </c>
      <c r="AG24" s="81">
        <f t="shared" ref="AG24:AG25" si="16">IF(E24=0,0,O24/E24-P24)</f>
        <v>0.32386363636396709</v>
      </c>
      <c r="AH24" s="81">
        <f t="shared" ref="AH24:AH25" si="17">SUM(Q24:Y24)+O24-Z24</f>
        <v>0</v>
      </c>
    </row>
    <row r="25" spans="1:36" s="81" customFormat="1" ht="11.25" customHeight="1" x14ac:dyDescent="0.25">
      <c r="A25" s="53">
        <v>1</v>
      </c>
      <c r="B25" s="2" t="s">
        <v>157</v>
      </c>
      <c r="C25" s="2" t="s">
        <v>158</v>
      </c>
      <c r="D25" s="58" t="s">
        <v>203</v>
      </c>
      <c r="E25" s="58">
        <v>108</v>
      </c>
      <c r="F25" s="58">
        <v>6</v>
      </c>
      <c r="G25" s="58">
        <v>0</v>
      </c>
      <c r="H25" s="58">
        <v>0</v>
      </c>
      <c r="I25" s="58">
        <v>0</v>
      </c>
      <c r="J25" s="58">
        <v>45765</v>
      </c>
      <c r="K25" s="58">
        <v>54572</v>
      </c>
      <c r="L25" s="58">
        <v>1785758</v>
      </c>
      <c r="M25" s="58">
        <v>20347167</v>
      </c>
      <c r="N25" s="58">
        <v>117076</v>
      </c>
      <c r="O25" s="58">
        <v>22250001</v>
      </c>
      <c r="P25" s="58">
        <v>206019</v>
      </c>
      <c r="Q25" s="58">
        <v>0</v>
      </c>
      <c r="R25" s="58">
        <v>600000</v>
      </c>
      <c r="S25" s="58">
        <v>1055438</v>
      </c>
      <c r="T25" s="58">
        <v>0</v>
      </c>
      <c r="U25" s="58">
        <v>200000</v>
      </c>
      <c r="V25" s="58">
        <v>150000</v>
      </c>
      <c r="W25" s="58">
        <v>0</v>
      </c>
      <c r="X25" s="58">
        <v>0</v>
      </c>
      <c r="Y25" s="58">
        <v>981000</v>
      </c>
      <c r="Z25" s="58">
        <v>25236439</v>
      </c>
      <c r="AA25" s="58">
        <f t="shared" si="12"/>
        <v>188399.69444444444</v>
      </c>
      <c r="AB25" s="58">
        <f t="shared" si="13"/>
        <v>233670.73148148149</v>
      </c>
      <c r="AC25" s="58">
        <f t="shared" si="14"/>
        <v>462.44299274353148</v>
      </c>
      <c r="AD25" s="7" t="s">
        <v>216</v>
      </c>
      <c r="AE25" s="81" t="s">
        <v>49</v>
      </c>
      <c r="AF25" s="81">
        <f t="shared" si="15"/>
        <v>0</v>
      </c>
      <c r="AG25" s="81">
        <f t="shared" si="16"/>
        <v>-0.47222222221898846</v>
      </c>
      <c r="AH25" s="81">
        <f t="shared" si="17"/>
        <v>0</v>
      </c>
    </row>
    <row r="26" spans="1:36" s="81" customFormat="1" ht="11.25" customHeight="1" x14ac:dyDescent="0.25">
      <c r="A26" s="175">
        <v>2</v>
      </c>
      <c r="B26" s="176" t="s">
        <v>144</v>
      </c>
      <c r="C26" s="180" t="s">
        <v>147</v>
      </c>
      <c r="D26" s="177" t="s">
        <v>207</v>
      </c>
      <c r="E26" s="177">
        <v>524</v>
      </c>
      <c r="F26" s="177">
        <v>21</v>
      </c>
      <c r="G26" s="177">
        <v>0</v>
      </c>
      <c r="H26" s="177">
        <v>21</v>
      </c>
      <c r="I26" s="177">
        <v>0</v>
      </c>
      <c r="J26" s="177">
        <v>26557</v>
      </c>
      <c r="K26" s="177">
        <v>39750</v>
      </c>
      <c r="L26" s="177">
        <v>275211</v>
      </c>
      <c r="M26" s="177">
        <v>10939918</v>
      </c>
      <c r="N26" s="177">
        <v>515083</v>
      </c>
      <c r="O26" s="177">
        <v>11730212</v>
      </c>
      <c r="P26" s="177">
        <v>22386</v>
      </c>
      <c r="Q26" s="177">
        <v>53965</v>
      </c>
      <c r="R26" s="177">
        <v>0</v>
      </c>
      <c r="S26" s="177">
        <v>0</v>
      </c>
      <c r="T26" s="177">
        <v>0</v>
      </c>
      <c r="U26" s="177">
        <v>0</v>
      </c>
      <c r="V26" s="177">
        <v>0</v>
      </c>
      <c r="W26" s="177">
        <v>0</v>
      </c>
      <c r="X26" s="177">
        <v>0</v>
      </c>
      <c r="Y26" s="177">
        <v>0</v>
      </c>
      <c r="Z26" s="177">
        <v>11784176</v>
      </c>
      <c r="AA26" s="177">
        <f t="shared" ref="AA26:AA39" si="18">IFERROR(M26/E26,0)</f>
        <v>20877.706106870228</v>
      </c>
      <c r="AB26" s="177">
        <f t="shared" ref="AB26:AB31" si="19">IFERROR(Z26/E26,0)</f>
        <v>22488.885496183208</v>
      </c>
      <c r="AC26" s="177">
        <f t="shared" ref="AC26:AC39" si="20">IFERROR(Z26/K26,0)</f>
        <v>296.45725786163524</v>
      </c>
      <c r="AD26" s="181">
        <v>17</v>
      </c>
      <c r="AE26" s="176"/>
      <c r="AF26" s="179">
        <f t="shared" ref="AF26:AF39" si="21">SUM(L26:N26)-O26</f>
        <v>0</v>
      </c>
      <c r="AG26" s="179">
        <f t="shared" ref="AG26:AG39" si="22">IF(E26=0,0,O26/E26-P26)</f>
        <v>-9.9236641221068567E-2</v>
      </c>
      <c r="AH26" s="179">
        <f t="shared" ref="AH26:AH39" si="23">SUM(Q26:Y26)+O26-Z26</f>
        <v>1</v>
      </c>
    </row>
    <row r="27" spans="1:36" s="81" customFormat="1" ht="11.25" customHeight="1" x14ac:dyDescent="0.25">
      <c r="A27" s="175">
        <v>1</v>
      </c>
      <c r="B27" s="176" t="s">
        <v>144</v>
      </c>
      <c r="C27" s="176" t="s">
        <v>148</v>
      </c>
      <c r="D27" s="177" t="s">
        <v>208</v>
      </c>
      <c r="E27" s="177">
        <v>220</v>
      </c>
      <c r="F27" s="177">
        <v>12</v>
      </c>
      <c r="G27" s="177">
        <v>12</v>
      </c>
      <c r="H27" s="177">
        <v>0</v>
      </c>
      <c r="I27" s="177">
        <v>0</v>
      </c>
      <c r="J27" s="177">
        <v>10056</v>
      </c>
      <c r="K27" s="177">
        <v>13658</v>
      </c>
      <c r="L27" s="177">
        <v>0</v>
      </c>
      <c r="M27" s="177">
        <v>4512921</v>
      </c>
      <c r="N27" s="177">
        <v>2144522</v>
      </c>
      <c r="O27" s="177">
        <v>6657443</v>
      </c>
      <c r="P27" s="177">
        <v>30261</v>
      </c>
      <c r="Q27" s="177">
        <v>45404</v>
      </c>
      <c r="R27" s="177">
        <v>0</v>
      </c>
      <c r="S27" s="177">
        <v>0</v>
      </c>
      <c r="T27" s="177">
        <v>0</v>
      </c>
      <c r="U27" s="177">
        <v>47209</v>
      </c>
      <c r="V27" s="177">
        <v>0</v>
      </c>
      <c r="W27" s="177">
        <v>0</v>
      </c>
      <c r="X27" s="177">
        <v>0</v>
      </c>
      <c r="Y27" s="177">
        <v>0</v>
      </c>
      <c r="Z27" s="177">
        <v>6750056</v>
      </c>
      <c r="AA27" s="177">
        <f t="shared" si="18"/>
        <v>20513.277272727271</v>
      </c>
      <c r="AB27" s="177">
        <f t="shared" si="19"/>
        <v>30682.072727272727</v>
      </c>
      <c r="AC27" s="177">
        <f t="shared" si="20"/>
        <v>494.21994435495679</v>
      </c>
      <c r="AD27" s="181">
        <v>17</v>
      </c>
      <c r="AE27" s="176"/>
      <c r="AF27" s="179">
        <f t="shared" si="21"/>
        <v>0</v>
      </c>
      <c r="AG27" s="179">
        <f t="shared" si="22"/>
        <v>0.10454545454558684</v>
      </c>
      <c r="AH27" s="179">
        <f t="shared" si="23"/>
        <v>0</v>
      </c>
    </row>
    <row r="28" spans="1:36" s="81" customFormat="1" ht="11.25" customHeight="1" x14ac:dyDescent="0.25">
      <c r="A28" s="175">
        <v>1</v>
      </c>
      <c r="B28" s="176" t="s">
        <v>144</v>
      </c>
      <c r="C28" s="176" t="s">
        <v>149</v>
      </c>
      <c r="D28" s="177" t="s">
        <v>208</v>
      </c>
      <c r="E28" s="177">
        <v>563</v>
      </c>
      <c r="F28" s="177">
        <v>21</v>
      </c>
      <c r="G28" s="177">
        <v>24</v>
      </c>
      <c r="H28" s="177">
        <v>0</v>
      </c>
      <c r="I28" s="177">
        <v>0</v>
      </c>
      <c r="J28" s="177">
        <v>26557</v>
      </c>
      <c r="K28" s="177">
        <v>39750</v>
      </c>
      <c r="L28" s="177">
        <v>379365</v>
      </c>
      <c r="M28" s="177">
        <v>10886984</v>
      </c>
      <c r="N28" s="177">
        <v>918437</v>
      </c>
      <c r="O28" s="177">
        <v>12184786</v>
      </c>
      <c r="P28" s="177">
        <v>21643</v>
      </c>
      <c r="Q28" s="177">
        <v>90558</v>
      </c>
      <c r="R28" s="177">
        <v>0</v>
      </c>
      <c r="S28" s="177">
        <v>0</v>
      </c>
      <c r="T28" s="177">
        <v>0</v>
      </c>
      <c r="U28" s="177">
        <v>0</v>
      </c>
      <c r="V28" s="177">
        <v>0</v>
      </c>
      <c r="W28" s="177">
        <v>0</v>
      </c>
      <c r="X28" s="177">
        <v>0</v>
      </c>
      <c r="Y28" s="177">
        <v>0</v>
      </c>
      <c r="Z28" s="177">
        <v>12275344</v>
      </c>
      <c r="AA28" s="177">
        <f t="shared" si="18"/>
        <v>19337.449378330373</v>
      </c>
      <c r="AB28" s="177">
        <f t="shared" si="19"/>
        <v>21803.452930728243</v>
      </c>
      <c r="AC28" s="177">
        <f t="shared" si="20"/>
        <v>308.81368553459117</v>
      </c>
      <c r="AD28" s="181">
        <v>17</v>
      </c>
      <c r="AE28" s="176"/>
      <c r="AF28" s="179">
        <f t="shared" si="21"/>
        <v>0</v>
      </c>
      <c r="AG28" s="179">
        <f t="shared" si="22"/>
        <v>-0.39609236234537093</v>
      </c>
      <c r="AH28" s="179">
        <f t="shared" si="23"/>
        <v>0</v>
      </c>
    </row>
    <row r="29" spans="1:36" s="186" customFormat="1" ht="11.25" customHeight="1" x14ac:dyDescent="0.25">
      <c r="A29" s="175">
        <v>1</v>
      </c>
      <c r="B29" s="176" t="s">
        <v>144</v>
      </c>
      <c r="C29" s="176" t="s">
        <v>150</v>
      </c>
      <c r="D29" s="177" t="s">
        <v>208</v>
      </c>
      <c r="E29" s="177">
        <v>144</v>
      </c>
      <c r="F29" s="177">
        <v>8</v>
      </c>
      <c r="G29" s="177">
        <v>8</v>
      </c>
      <c r="H29" s="177">
        <v>0</v>
      </c>
      <c r="I29" s="177">
        <v>0</v>
      </c>
      <c r="J29" s="177">
        <v>6704</v>
      </c>
      <c r="K29" s="177">
        <v>9271</v>
      </c>
      <c r="L29" s="177">
        <v>0</v>
      </c>
      <c r="M29" s="177">
        <v>3947271</v>
      </c>
      <c r="N29" s="177">
        <v>0</v>
      </c>
      <c r="O29" s="177">
        <v>3947271</v>
      </c>
      <c r="P29" s="177">
        <v>27412</v>
      </c>
      <c r="Q29" s="177">
        <v>50281</v>
      </c>
      <c r="R29" s="177">
        <v>0</v>
      </c>
      <c r="S29" s="177">
        <v>0</v>
      </c>
      <c r="T29" s="177">
        <v>0</v>
      </c>
      <c r="U29" s="177">
        <v>239891</v>
      </c>
      <c r="V29" s="177">
        <v>0</v>
      </c>
      <c r="W29" s="177">
        <v>0</v>
      </c>
      <c r="X29" s="177">
        <v>0</v>
      </c>
      <c r="Y29" s="177">
        <v>0</v>
      </c>
      <c r="Z29" s="177">
        <v>4237444</v>
      </c>
      <c r="AA29" s="177">
        <f t="shared" si="18"/>
        <v>27411.604166666668</v>
      </c>
      <c r="AB29" s="177">
        <f t="shared" si="19"/>
        <v>29426.694444444445</v>
      </c>
      <c r="AC29" s="177">
        <f t="shared" si="20"/>
        <v>457.06439434796675</v>
      </c>
      <c r="AD29" s="181">
        <v>21</v>
      </c>
      <c r="AE29" s="176"/>
      <c r="AF29" s="179">
        <f t="shared" si="21"/>
        <v>0</v>
      </c>
      <c r="AG29" s="179">
        <f t="shared" si="22"/>
        <v>-0.39583333333212067</v>
      </c>
      <c r="AH29" s="179">
        <f t="shared" si="23"/>
        <v>-1</v>
      </c>
      <c r="AI29" s="81"/>
      <c r="AJ29" s="81"/>
    </row>
    <row r="30" spans="1:36" s="81" customFormat="1" ht="11.25" customHeight="1" x14ac:dyDescent="0.25">
      <c r="A30" s="53">
        <v>1</v>
      </c>
      <c r="B30" s="2" t="s">
        <v>151</v>
      </c>
      <c r="C30" s="2" t="s">
        <v>152</v>
      </c>
      <c r="D30" s="58" t="s">
        <v>208</v>
      </c>
      <c r="E30" s="58">
        <v>176</v>
      </c>
      <c r="F30" s="58">
        <v>9</v>
      </c>
      <c r="G30" s="58">
        <v>8</v>
      </c>
      <c r="H30" s="58">
        <v>0</v>
      </c>
      <c r="I30" s="58">
        <v>0</v>
      </c>
      <c r="J30" s="58">
        <v>10114</v>
      </c>
      <c r="K30" s="58">
        <v>10721</v>
      </c>
      <c r="L30" s="58">
        <v>277630</v>
      </c>
      <c r="M30" s="58">
        <v>4030051</v>
      </c>
      <c r="N30" s="58">
        <v>250248</v>
      </c>
      <c r="O30" s="58">
        <v>4557929</v>
      </c>
      <c r="P30" s="58">
        <v>25897</v>
      </c>
      <c r="Q30" s="58">
        <v>10085</v>
      </c>
      <c r="R30" s="58">
        <v>0</v>
      </c>
      <c r="S30" s="58">
        <v>0</v>
      </c>
      <c r="T30" s="58">
        <v>0</v>
      </c>
      <c r="U30" s="58">
        <v>0</v>
      </c>
      <c r="V30" s="58">
        <v>43707</v>
      </c>
      <c r="W30" s="58">
        <v>0</v>
      </c>
      <c r="X30" s="58">
        <v>0</v>
      </c>
      <c r="Y30" s="58">
        <v>107733</v>
      </c>
      <c r="Z30" s="58">
        <v>4719454</v>
      </c>
      <c r="AA30" s="58">
        <f t="shared" si="18"/>
        <v>22898.017045454544</v>
      </c>
      <c r="AB30" s="58">
        <f t="shared" si="19"/>
        <v>26815.079545454544</v>
      </c>
      <c r="AC30" s="58">
        <f t="shared" si="20"/>
        <v>440.20651058669898</v>
      </c>
      <c r="AD30" s="156" t="s">
        <v>153</v>
      </c>
      <c r="AE30" s="2"/>
      <c r="AF30" s="81">
        <f t="shared" si="21"/>
        <v>0</v>
      </c>
      <c r="AG30" s="81">
        <f t="shared" si="22"/>
        <v>0.32386363636396709</v>
      </c>
      <c r="AH30" s="81">
        <f t="shared" si="23"/>
        <v>0</v>
      </c>
    </row>
    <row r="31" spans="1:36" s="186" customFormat="1" ht="11.25" customHeight="1" x14ac:dyDescent="0.25">
      <c r="A31" s="175">
        <v>1</v>
      </c>
      <c r="B31" s="176" t="s">
        <v>159</v>
      </c>
      <c r="C31" s="176" t="s">
        <v>160</v>
      </c>
      <c r="D31" s="184" t="s">
        <v>209</v>
      </c>
      <c r="E31" s="177">
        <v>220</v>
      </c>
      <c r="F31" s="177">
        <v>18</v>
      </c>
      <c r="G31" s="177">
        <v>18</v>
      </c>
      <c r="H31" s="177">
        <v>0</v>
      </c>
      <c r="I31" s="177">
        <v>0</v>
      </c>
      <c r="J31" s="177">
        <v>18101</v>
      </c>
      <c r="K31" s="177">
        <v>22996</v>
      </c>
      <c r="L31" s="177">
        <v>615104</v>
      </c>
      <c r="M31" s="177">
        <v>9020856</v>
      </c>
      <c r="N31" s="177">
        <v>373468</v>
      </c>
      <c r="O31" s="177">
        <v>10009428</v>
      </c>
      <c r="P31" s="177">
        <v>45497</v>
      </c>
      <c r="Q31" s="177">
        <v>0</v>
      </c>
      <c r="R31" s="177">
        <v>0</v>
      </c>
      <c r="S31" s="177">
        <v>0</v>
      </c>
      <c r="T31" s="177">
        <v>0</v>
      </c>
      <c r="U31" s="177">
        <v>0</v>
      </c>
      <c r="V31" s="177">
        <v>0</v>
      </c>
      <c r="W31" s="177">
        <v>0</v>
      </c>
      <c r="X31" s="177">
        <v>0</v>
      </c>
      <c r="Y31" s="177">
        <v>64572</v>
      </c>
      <c r="Z31" s="177">
        <v>10074000</v>
      </c>
      <c r="AA31" s="177">
        <f t="shared" si="18"/>
        <v>41003.890909090907</v>
      </c>
      <c r="AB31" s="177">
        <f t="shared" si="19"/>
        <v>45790.909090909088</v>
      </c>
      <c r="AC31" s="177">
        <f t="shared" si="20"/>
        <v>438.07618716298487</v>
      </c>
      <c r="AD31" s="178" t="s">
        <v>195</v>
      </c>
      <c r="AE31" s="176"/>
      <c r="AF31" s="179">
        <f t="shared" si="21"/>
        <v>0</v>
      </c>
      <c r="AG31" s="179">
        <f t="shared" si="22"/>
        <v>0.40000000000145519</v>
      </c>
      <c r="AH31" s="179">
        <f t="shared" si="23"/>
        <v>0</v>
      </c>
      <c r="AI31" s="81"/>
      <c r="AJ31" s="81"/>
    </row>
    <row r="32" spans="1:36" s="81" customFormat="1" ht="11.25" customHeight="1" x14ac:dyDescent="0.25">
      <c r="A32" s="175">
        <v>1</v>
      </c>
      <c r="B32" s="176" t="s">
        <v>144</v>
      </c>
      <c r="C32" s="180" t="s">
        <v>146</v>
      </c>
      <c r="D32" s="58" t="s">
        <v>208</v>
      </c>
      <c r="E32" s="177">
        <v>216</v>
      </c>
      <c r="F32" s="177">
        <v>12</v>
      </c>
      <c r="G32" s="177">
        <v>12</v>
      </c>
      <c r="H32" s="177">
        <v>0</v>
      </c>
      <c r="I32" s="177">
        <v>0</v>
      </c>
      <c r="J32" s="177">
        <v>10056</v>
      </c>
      <c r="K32" s="177">
        <v>13658</v>
      </c>
      <c r="L32" s="177">
        <v>0</v>
      </c>
      <c r="M32" s="177">
        <v>4637777</v>
      </c>
      <c r="N32" s="177">
        <v>295632</v>
      </c>
      <c r="O32" s="177">
        <v>4933409</v>
      </c>
      <c r="P32" s="177">
        <v>22840</v>
      </c>
      <c r="Q32" s="177">
        <v>46872</v>
      </c>
      <c r="R32" s="177">
        <v>0</v>
      </c>
      <c r="S32" s="177">
        <v>0</v>
      </c>
      <c r="T32" s="177">
        <v>0</v>
      </c>
      <c r="U32" s="177">
        <v>0</v>
      </c>
      <c r="V32" s="177">
        <v>0</v>
      </c>
      <c r="W32" s="177">
        <v>0</v>
      </c>
      <c r="X32" s="177">
        <v>0</v>
      </c>
      <c r="Y32" s="177">
        <v>0</v>
      </c>
      <c r="Z32" s="177">
        <v>4980281</v>
      </c>
      <c r="AA32" s="177">
        <f t="shared" si="18"/>
        <v>21471.189814814814</v>
      </c>
      <c r="AB32" s="177">
        <f>IFERROR(Z32/E32,0)</f>
        <v>23056.856481481482</v>
      </c>
      <c r="AC32" s="177">
        <f t="shared" si="20"/>
        <v>364.64204129447944</v>
      </c>
      <c r="AD32" s="181">
        <v>21</v>
      </c>
      <c r="AE32" s="176"/>
      <c r="AF32" s="179">
        <f t="shared" si="21"/>
        <v>0</v>
      </c>
      <c r="AG32" s="179">
        <f t="shared" si="22"/>
        <v>-0.14351851851824904</v>
      </c>
      <c r="AH32" s="179">
        <f t="shared" si="23"/>
        <v>0</v>
      </c>
    </row>
    <row r="33" spans="1:36" s="81" customFormat="1" ht="11.25" customHeight="1" x14ac:dyDescent="0.25">
      <c r="A33" s="175">
        <v>1</v>
      </c>
      <c r="B33" s="176" t="s">
        <v>161</v>
      </c>
      <c r="C33" s="176" t="s">
        <v>162</v>
      </c>
      <c r="D33" s="177" t="s">
        <v>210</v>
      </c>
      <c r="E33" s="177">
        <v>450</v>
      </c>
      <c r="F33" s="177">
        <v>18</v>
      </c>
      <c r="G33" s="177">
        <v>0</v>
      </c>
      <c r="H33" s="177">
        <v>0</v>
      </c>
      <c r="I33" s="177">
        <v>16</v>
      </c>
      <c r="J33" s="177">
        <v>23464</v>
      </c>
      <c r="K33" s="177">
        <v>33000</v>
      </c>
      <c r="L33" s="177">
        <v>510779</v>
      </c>
      <c r="M33" s="177">
        <v>11728073</v>
      </c>
      <c r="N33" s="177">
        <v>499985</v>
      </c>
      <c r="O33" s="177">
        <v>12738837</v>
      </c>
      <c r="P33" s="177">
        <v>28309</v>
      </c>
      <c r="Q33" s="177">
        <v>1344249</v>
      </c>
      <c r="R33" s="177">
        <v>0</v>
      </c>
      <c r="S33" s="177">
        <v>0</v>
      </c>
      <c r="T33" s="177">
        <v>0</v>
      </c>
      <c r="U33" s="177">
        <v>0</v>
      </c>
      <c r="V33" s="177">
        <v>0</v>
      </c>
      <c r="W33" s="177"/>
      <c r="X33" s="177">
        <v>0</v>
      </c>
      <c r="Y33" s="177">
        <v>0</v>
      </c>
      <c r="Z33" s="177">
        <v>14083087</v>
      </c>
      <c r="AA33" s="177">
        <f t="shared" si="18"/>
        <v>26062.384444444444</v>
      </c>
      <c r="AB33" s="177">
        <f t="shared" ref="AB33:AB39" si="24">IFERROR(Z33/E33,0)</f>
        <v>31295.748888888887</v>
      </c>
      <c r="AC33" s="177">
        <f t="shared" si="20"/>
        <v>426.76021212121213</v>
      </c>
      <c r="AD33" s="178" t="s">
        <v>196</v>
      </c>
      <c r="AE33" s="176"/>
      <c r="AF33" s="179">
        <f t="shared" si="21"/>
        <v>0</v>
      </c>
      <c r="AG33" s="179">
        <f t="shared" si="22"/>
        <v>-0.4733333333315386</v>
      </c>
      <c r="AH33" s="179">
        <f t="shared" si="23"/>
        <v>-1</v>
      </c>
    </row>
    <row r="34" spans="1:36" s="81" customFormat="1" ht="11.25" customHeight="1" x14ac:dyDescent="0.25">
      <c r="A34" s="53">
        <v>1</v>
      </c>
      <c r="B34" s="2" t="s">
        <v>161</v>
      </c>
      <c r="C34" s="142" t="s">
        <v>163</v>
      </c>
      <c r="D34" s="58" t="s">
        <v>211</v>
      </c>
      <c r="E34" s="58">
        <v>144</v>
      </c>
      <c r="F34" s="58">
        <v>8</v>
      </c>
      <c r="G34" s="58">
        <v>0</v>
      </c>
      <c r="H34" s="58">
        <v>0</v>
      </c>
      <c r="I34" s="58">
        <v>8</v>
      </c>
      <c r="J34" s="58">
        <v>9661</v>
      </c>
      <c r="K34" s="58">
        <v>11919</v>
      </c>
      <c r="L34" s="58">
        <v>215970</v>
      </c>
      <c r="M34" s="58">
        <v>4441753</v>
      </c>
      <c r="N34" s="58">
        <v>159113</v>
      </c>
      <c r="O34" s="58">
        <v>4816836</v>
      </c>
      <c r="P34" s="58">
        <v>33450</v>
      </c>
      <c r="Q34" s="58">
        <v>483248</v>
      </c>
      <c r="R34" s="58">
        <v>0</v>
      </c>
      <c r="S34" s="58">
        <v>0</v>
      </c>
      <c r="T34" s="58">
        <v>0</v>
      </c>
      <c r="U34" s="58">
        <v>7801</v>
      </c>
      <c r="V34" s="58">
        <v>0</v>
      </c>
      <c r="W34" s="58">
        <v>0</v>
      </c>
      <c r="X34" s="58">
        <v>0</v>
      </c>
      <c r="Y34" s="58">
        <v>0</v>
      </c>
      <c r="Z34" s="58">
        <v>5307885</v>
      </c>
      <c r="AA34" s="58">
        <f t="shared" si="18"/>
        <v>30845.506944444445</v>
      </c>
      <c r="AB34" s="58">
        <f t="shared" si="24"/>
        <v>36860.3125</v>
      </c>
      <c r="AC34" s="58">
        <f t="shared" si="20"/>
        <v>445.32972564812485</v>
      </c>
      <c r="AD34" s="156" t="s">
        <v>196</v>
      </c>
      <c r="AE34" s="2"/>
      <c r="AF34" s="81">
        <f t="shared" si="21"/>
        <v>0</v>
      </c>
      <c r="AG34" s="81">
        <f t="shared" si="22"/>
        <v>0.25</v>
      </c>
      <c r="AH34" s="81">
        <f t="shared" si="23"/>
        <v>0</v>
      </c>
    </row>
    <row r="35" spans="1:36" s="81" customFormat="1" ht="11.25" customHeight="1" x14ac:dyDescent="0.25">
      <c r="A35" s="53">
        <v>1</v>
      </c>
      <c r="B35" s="2" t="s">
        <v>161</v>
      </c>
      <c r="C35" s="2" t="s">
        <v>164</v>
      </c>
      <c r="D35" s="58" t="s">
        <v>218</v>
      </c>
      <c r="E35" s="58">
        <v>216</v>
      </c>
      <c r="F35" s="58">
        <v>12</v>
      </c>
      <c r="G35" s="58">
        <v>12</v>
      </c>
      <c r="H35" s="58">
        <v>0</v>
      </c>
      <c r="I35" s="58">
        <v>0</v>
      </c>
      <c r="J35" s="58">
        <v>7942</v>
      </c>
      <c r="K35" s="58">
        <v>11695</v>
      </c>
      <c r="L35" s="58">
        <v>204467</v>
      </c>
      <c r="M35" s="58">
        <v>4489722</v>
      </c>
      <c r="N35" s="58">
        <v>241018</v>
      </c>
      <c r="O35" s="58">
        <v>4935207</v>
      </c>
      <c r="P35" s="58">
        <v>22848</v>
      </c>
      <c r="Q35" s="58">
        <v>632063</v>
      </c>
      <c r="R35" s="58">
        <v>0</v>
      </c>
      <c r="S35" s="58">
        <v>0</v>
      </c>
      <c r="T35" s="58">
        <v>0</v>
      </c>
      <c r="U35" s="58">
        <v>0</v>
      </c>
      <c r="V35" s="58">
        <v>0</v>
      </c>
      <c r="W35" s="58">
        <v>0</v>
      </c>
      <c r="X35" s="58">
        <v>0</v>
      </c>
      <c r="Y35" s="58">
        <v>0</v>
      </c>
      <c r="Z35" s="58">
        <v>5567270</v>
      </c>
      <c r="AA35" s="58">
        <f t="shared" si="18"/>
        <v>20785.75</v>
      </c>
      <c r="AB35" s="58">
        <f t="shared" si="24"/>
        <v>25774.39814814815</v>
      </c>
      <c r="AC35" s="58">
        <f t="shared" si="20"/>
        <v>476.03847798204362</v>
      </c>
      <c r="AD35" s="156" t="s">
        <v>153</v>
      </c>
      <c r="AE35" s="2"/>
      <c r="AF35" s="81">
        <f t="shared" si="21"/>
        <v>0</v>
      </c>
      <c r="AG35" s="81">
        <f t="shared" si="22"/>
        <v>0.18055555555474712</v>
      </c>
      <c r="AH35" s="81">
        <f t="shared" si="23"/>
        <v>0</v>
      </c>
    </row>
    <row r="36" spans="1:36" s="81" customFormat="1" ht="11.25" customHeight="1" x14ac:dyDescent="0.25">
      <c r="A36" s="53">
        <v>2</v>
      </c>
      <c r="B36" s="2" t="s">
        <v>165</v>
      </c>
      <c r="C36" s="142" t="s">
        <v>166</v>
      </c>
      <c r="D36" s="58" t="s">
        <v>217</v>
      </c>
      <c r="E36" s="58">
        <v>308</v>
      </c>
      <c r="F36" s="58">
        <v>14</v>
      </c>
      <c r="G36" s="58">
        <v>0</v>
      </c>
      <c r="H36" s="58">
        <v>14</v>
      </c>
      <c r="I36" s="58">
        <v>0</v>
      </c>
      <c r="J36" s="58">
        <v>21711</v>
      </c>
      <c r="K36" s="58">
        <v>23014</v>
      </c>
      <c r="L36" s="58">
        <v>533750</v>
      </c>
      <c r="M36" s="58">
        <v>7241911</v>
      </c>
      <c r="N36" s="58">
        <v>243405</v>
      </c>
      <c r="O36" s="58">
        <v>8019066</v>
      </c>
      <c r="P36" s="58">
        <v>26036</v>
      </c>
      <c r="Q36" s="58">
        <v>0</v>
      </c>
      <c r="R36" s="58">
        <v>116000</v>
      </c>
      <c r="S36" s="58">
        <v>0</v>
      </c>
      <c r="T36" s="58">
        <v>0</v>
      </c>
      <c r="U36" s="58">
        <v>132732</v>
      </c>
      <c r="V36" s="58">
        <v>0</v>
      </c>
      <c r="W36" s="58">
        <v>0</v>
      </c>
      <c r="X36" s="58">
        <v>0</v>
      </c>
      <c r="Y36" s="58">
        <v>69521</v>
      </c>
      <c r="Z36" s="58">
        <v>8337319</v>
      </c>
      <c r="AA36" s="58">
        <f t="shared" si="18"/>
        <v>23512.698051948053</v>
      </c>
      <c r="AB36" s="58">
        <f t="shared" si="24"/>
        <v>27069.217532467534</v>
      </c>
      <c r="AC36" s="58">
        <f t="shared" si="20"/>
        <v>362.27161727644045</v>
      </c>
      <c r="AD36" s="156">
        <v>21</v>
      </c>
      <c r="AE36" s="2"/>
      <c r="AF36" s="81">
        <f t="shared" si="21"/>
        <v>0</v>
      </c>
      <c r="AG36" s="81">
        <f t="shared" si="22"/>
        <v>-7.1428571427532006E-2</v>
      </c>
      <c r="AH36" s="81">
        <f t="shared" si="23"/>
        <v>0</v>
      </c>
    </row>
    <row r="37" spans="1:36" s="81" customFormat="1" ht="11.25" customHeight="1" x14ac:dyDescent="0.25">
      <c r="A37" s="53">
        <v>4</v>
      </c>
      <c r="B37" s="2" t="s">
        <v>185</v>
      </c>
      <c r="C37" s="2" t="s">
        <v>188</v>
      </c>
      <c r="D37" s="58" t="s">
        <v>204</v>
      </c>
      <c r="E37" s="58">
        <v>0</v>
      </c>
      <c r="F37" s="58">
        <v>0</v>
      </c>
      <c r="G37" s="58">
        <v>0</v>
      </c>
      <c r="H37" s="58">
        <v>0</v>
      </c>
      <c r="I37" s="58">
        <v>0</v>
      </c>
      <c r="J37" s="58">
        <v>12605</v>
      </c>
      <c r="K37" s="58">
        <v>19917</v>
      </c>
      <c r="L37" s="58">
        <v>332841</v>
      </c>
      <c r="M37" s="58">
        <v>10698344</v>
      </c>
      <c r="N37" s="58">
        <v>142695</v>
      </c>
      <c r="O37" s="58">
        <v>11173880</v>
      </c>
      <c r="P37" s="58">
        <v>0</v>
      </c>
      <c r="Q37" s="58">
        <v>0</v>
      </c>
      <c r="R37" s="58">
        <v>0</v>
      </c>
      <c r="S37" s="58">
        <v>0</v>
      </c>
      <c r="T37" s="58">
        <v>0</v>
      </c>
      <c r="U37" s="58">
        <v>0</v>
      </c>
      <c r="V37" s="58">
        <v>0</v>
      </c>
      <c r="W37" s="58">
        <v>0</v>
      </c>
      <c r="X37" s="58">
        <v>0</v>
      </c>
      <c r="Y37" s="58">
        <v>0</v>
      </c>
      <c r="Z37" s="58">
        <v>11173880</v>
      </c>
      <c r="AA37" s="58">
        <f t="shared" si="18"/>
        <v>0</v>
      </c>
      <c r="AB37" s="58">
        <f t="shared" si="24"/>
        <v>0</v>
      </c>
      <c r="AC37" s="58">
        <f t="shared" si="20"/>
        <v>561.02224230556806</v>
      </c>
      <c r="AD37" s="156">
        <v>21</v>
      </c>
      <c r="AE37" s="2"/>
      <c r="AF37" s="81">
        <f t="shared" si="21"/>
        <v>0</v>
      </c>
      <c r="AG37" s="81">
        <f t="shared" si="22"/>
        <v>0</v>
      </c>
      <c r="AH37" s="81">
        <f t="shared" si="23"/>
        <v>0</v>
      </c>
    </row>
    <row r="38" spans="1:36" s="2" customFormat="1" ht="11.25" customHeight="1" x14ac:dyDescent="0.25">
      <c r="A38" s="53">
        <v>4</v>
      </c>
      <c r="B38" s="2" t="s">
        <v>185</v>
      </c>
      <c r="C38" s="2" t="s">
        <v>190</v>
      </c>
      <c r="D38" s="2" t="s">
        <v>205</v>
      </c>
      <c r="E38" s="58">
        <v>0</v>
      </c>
      <c r="F38" s="58">
        <v>0</v>
      </c>
      <c r="G38" s="58">
        <v>0</v>
      </c>
      <c r="H38" s="58">
        <v>0</v>
      </c>
      <c r="I38" s="58">
        <v>0</v>
      </c>
      <c r="J38" s="58">
        <v>19745</v>
      </c>
      <c r="K38" s="58">
        <v>29541</v>
      </c>
      <c r="L38" s="58">
        <v>744491</v>
      </c>
      <c r="M38" s="58">
        <v>14122884</v>
      </c>
      <c r="N38" s="58">
        <v>225440</v>
      </c>
      <c r="O38" s="58">
        <v>15092816</v>
      </c>
      <c r="P38" s="58">
        <v>0</v>
      </c>
      <c r="Q38" s="58">
        <v>0</v>
      </c>
      <c r="R38" s="92">
        <v>0</v>
      </c>
      <c r="S38" s="58">
        <v>0</v>
      </c>
      <c r="T38" s="58">
        <v>0</v>
      </c>
      <c r="U38" s="58">
        <v>0</v>
      </c>
      <c r="V38" s="58">
        <v>0</v>
      </c>
      <c r="W38" s="58">
        <v>0</v>
      </c>
      <c r="X38" s="58">
        <v>0</v>
      </c>
      <c r="Y38" s="58">
        <v>0</v>
      </c>
      <c r="Z38" s="58">
        <v>15092816</v>
      </c>
      <c r="AA38" s="58">
        <f t="shared" si="18"/>
        <v>0</v>
      </c>
      <c r="AB38" s="58">
        <f t="shared" si="24"/>
        <v>0</v>
      </c>
      <c r="AC38" s="58">
        <f t="shared" si="20"/>
        <v>510.91080193629193</v>
      </c>
      <c r="AD38" s="156">
        <v>21</v>
      </c>
      <c r="AF38" s="81">
        <f t="shared" si="21"/>
        <v>-1</v>
      </c>
      <c r="AG38" s="81">
        <f t="shared" si="22"/>
        <v>0</v>
      </c>
      <c r="AH38" s="81">
        <f t="shared" si="23"/>
        <v>0</v>
      </c>
      <c r="AI38" s="81"/>
      <c r="AJ38" s="81"/>
    </row>
    <row r="39" spans="1:36" s="2" customFormat="1" ht="11.25" customHeight="1" x14ac:dyDescent="0.25">
      <c r="A39" s="175">
        <v>4</v>
      </c>
      <c r="B39" s="176" t="s">
        <v>144</v>
      </c>
      <c r="C39" s="180" t="s">
        <v>145</v>
      </c>
      <c r="D39" s="176" t="s">
        <v>212</v>
      </c>
      <c r="E39" s="177">
        <v>0</v>
      </c>
      <c r="F39" s="177">
        <v>0</v>
      </c>
      <c r="G39" s="177">
        <v>0</v>
      </c>
      <c r="H39" s="177">
        <v>0</v>
      </c>
      <c r="I39" s="177">
        <v>0</v>
      </c>
      <c r="J39" s="177">
        <v>4568</v>
      </c>
      <c r="K39" s="177">
        <v>4568</v>
      </c>
      <c r="L39" s="177">
        <v>94943</v>
      </c>
      <c r="M39" s="177">
        <v>1547181</v>
      </c>
      <c r="N39" s="177">
        <v>10229</v>
      </c>
      <c r="O39" s="177">
        <v>1652353</v>
      </c>
      <c r="P39" s="177">
        <v>0</v>
      </c>
      <c r="Q39" s="177">
        <v>16857</v>
      </c>
      <c r="R39" s="177">
        <v>0</v>
      </c>
      <c r="S39" s="177">
        <v>0</v>
      </c>
      <c r="T39" s="177">
        <v>0</v>
      </c>
      <c r="U39" s="177">
        <v>0</v>
      </c>
      <c r="V39" s="177">
        <v>0</v>
      </c>
      <c r="W39" s="177">
        <v>0</v>
      </c>
      <c r="X39" s="177">
        <v>0</v>
      </c>
      <c r="Y39" s="177">
        <v>0</v>
      </c>
      <c r="Z39" s="177">
        <v>1669210</v>
      </c>
      <c r="AA39" s="177">
        <f t="shared" si="18"/>
        <v>0</v>
      </c>
      <c r="AB39" s="177">
        <f t="shared" si="24"/>
        <v>0</v>
      </c>
      <c r="AC39" s="177">
        <f t="shared" si="20"/>
        <v>365.41374781085813</v>
      </c>
      <c r="AD39" s="181">
        <v>17</v>
      </c>
      <c r="AE39" s="176"/>
      <c r="AF39" s="179">
        <f t="shared" si="21"/>
        <v>0</v>
      </c>
      <c r="AG39" s="179">
        <f t="shared" si="22"/>
        <v>0</v>
      </c>
      <c r="AH39" s="179">
        <f t="shared" si="23"/>
        <v>0</v>
      </c>
      <c r="AI39" s="81"/>
    </row>
    <row r="40" spans="1:36" s="81" customFormat="1" ht="11.25" customHeight="1" x14ac:dyDescent="0.25">
      <c r="A40" s="53">
        <v>3</v>
      </c>
      <c r="B40" s="2" t="s">
        <v>230</v>
      </c>
      <c r="C40" s="142" t="s">
        <v>231</v>
      </c>
      <c r="D40" s="58" t="s">
        <v>232</v>
      </c>
      <c r="E40" s="58">
        <v>625</v>
      </c>
      <c r="F40" s="58">
        <v>25</v>
      </c>
      <c r="G40" s="58"/>
      <c r="H40" s="58"/>
      <c r="I40" s="58">
        <v>25</v>
      </c>
      <c r="J40" s="58">
        <v>40900</v>
      </c>
      <c r="K40" s="58">
        <v>51898</v>
      </c>
      <c r="L40" s="58">
        <v>1392385</v>
      </c>
      <c r="M40" s="58">
        <v>26650502</v>
      </c>
      <c r="N40" s="58">
        <v>1905895</v>
      </c>
      <c r="O40" s="58">
        <v>29948782</v>
      </c>
      <c r="P40" s="58">
        <v>47918</v>
      </c>
      <c r="Q40" s="58">
        <v>0</v>
      </c>
      <c r="R40" s="58">
        <v>1480437</v>
      </c>
      <c r="S40" s="58">
        <v>0</v>
      </c>
      <c r="T40" s="58">
        <v>0</v>
      </c>
      <c r="U40" s="58">
        <v>34765</v>
      </c>
      <c r="V40" s="58">
        <v>0</v>
      </c>
      <c r="W40" s="58">
        <v>0</v>
      </c>
      <c r="X40" s="58">
        <v>0</v>
      </c>
      <c r="Y40" s="58">
        <v>15990</v>
      </c>
      <c r="Z40" s="58">
        <v>31479974</v>
      </c>
      <c r="AA40" s="177">
        <f t="shared" ref="AA40" si="25">IFERROR(M40/E40,0)</f>
        <v>42640.803200000002</v>
      </c>
      <c r="AB40" s="177">
        <f t="shared" ref="AB40" si="26">IFERROR(Z40/E40,0)</f>
        <v>50367.958400000003</v>
      </c>
      <c r="AC40" s="177">
        <f t="shared" ref="AC40" si="27">IFERROR(Z40/K40,0)</f>
        <v>606.57393348491269</v>
      </c>
      <c r="AD40" s="181">
        <v>17</v>
      </c>
      <c r="AE40" s="176"/>
      <c r="AF40" s="179">
        <f t="shared" ref="AF40" si="28">SUM(L40:N40)-O40</f>
        <v>0</v>
      </c>
      <c r="AG40" s="179">
        <f t="shared" ref="AG40" si="29">IF(E40=0,0,O40/E40-P40)</f>
        <v>5.1200000001699664E-2</v>
      </c>
      <c r="AH40" s="179">
        <f t="shared" ref="AH40" si="30">SUM(Q40:Y40)+O40-Z40</f>
        <v>0</v>
      </c>
    </row>
    <row r="41" spans="1:36" s="81" customFormat="1" ht="11.25" customHeight="1" x14ac:dyDescent="0.25">
      <c r="A41" s="53">
        <v>3</v>
      </c>
      <c r="B41" s="2" t="s">
        <v>230</v>
      </c>
      <c r="C41" s="142" t="s">
        <v>233</v>
      </c>
      <c r="D41" s="58" t="s">
        <v>208</v>
      </c>
      <c r="E41" s="58">
        <v>525</v>
      </c>
      <c r="F41" s="58">
        <v>21</v>
      </c>
      <c r="G41" s="58">
        <v>0</v>
      </c>
      <c r="H41" s="58">
        <v>0</v>
      </c>
      <c r="I41" s="58">
        <v>19</v>
      </c>
      <c r="J41" s="58">
        <v>62948</v>
      </c>
      <c r="K41" s="58">
        <v>112309</v>
      </c>
      <c r="L41" s="58">
        <v>631471</v>
      </c>
      <c r="M41" s="58">
        <v>8662925</v>
      </c>
      <c r="N41" s="58">
        <v>894550</v>
      </c>
      <c r="O41" s="58">
        <v>10188946</v>
      </c>
      <c r="P41" s="58">
        <v>19408</v>
      </c>
      <c r="Q41" s="58">
        <v>0</v>
      </c>
      <c r="R41" s="58">
        <v>167326</v>
      </c>
      <c r="S41" s="58">
        <v>0</v>
      </c>
      <c r="T41" s="58">
        <v>0</v>
      </c>
      <c r="U41" s="58">
        <v>5550</v>
      </c>
      <c r="V41" s="58">
        <v>0</v>
      </c>
      <c r="W41" s="58">
        <v>0</v>
      </c>
      <c r="X41" s="58">
        <v>0</v>
      </c>
      <c r="Y41" s="58">
        <v>0</v>
      </c>
      <c r="Z41" s="58">
        <v>10361822</v>
      </c>
      <c r="AA41" s="177">
        <f t="shared" ref="AA41" si="31">IFERROR(M41/E41,0)</f>
        <v>16500.809523809523</v>
      </c>
      <c r="AB41" s="177">
        <f t="shared" ref="AB41" si="32">IFERROR(Z41/E41,0)</f>
        <v>19736.803809523808</v>
      </c>
      <c r="AC41" s="177">
        <f t="shared" ref="AC41" si="33">IFERROR(Z41/K41,0)</f>
        <v>92.26172434978497</v>
      </c>
      <c r="AD41" s="181"/>
      <c r="AE41" s="176"/>
      <c r="AF41" s="179">
        <f t="shared" ref="AF41" si="34">SUM(L41:N41)-O41</f>
        <v>0</v>
      </c>
      <c r="AG41" s="179">
        <f t="shared" ref="AG41" si="35">IF(E41=0,0,O41/E41-P41)</f>
        <v>-0.48380952380830422</v>
      </c>
      <c r="AH41" s="179">
        <f t="shared" ref="AH41" si="36">SUM(Q41:Y41)+O41-Z41</f>
        <v>0</v>
      </c>
    </row>
    <row r="42" spans="1:36" s="81" customFormat="1" ht="11.25" customHeight="1" x14ac:dyDescent="0.25">
      <c r="A42" s="53"/>
      <c r="B42" s="2"/>
      <c r="C42" s="2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92"/>
      <c r="R42" s="58"/>
      <c r="S42" s="58"/>
      <c r="T42" s="92"/>
      <c r="U42" s="58"/>
      <c r="V42" s="58"/>
      <c r="W42" s="58"/>
      <c r="X42" s="92"/>
      <c r="Y42" s="58"/>
      <c r="Z42" s="58"/>
      <c r="AA42" s="58"/>
      <c r="AB42" s="58"/>
      <c r="AC42" s="156"/>
      <c r="AD42" s="2"/>
    </row>
    <row r="43" spans="1:36" ht="11.25" customHeight="1" x14ac:dyDescent="0.25">
      <c r="A43" s="124">
        <f>COUNTIF(A15:A41,"=1")</f>
        <v>14</v>
      </c>
      <c r="B43" s="124" t="s">
        <v>108</v>
      </c>
      <c r="E43" s="61">
        <f>+AVERAGEIF($A$15:$A$41,1,E15:E41)</f>
        <v>191.5</v>
      </c>
      <c r="F43" s="61">
        <f t="shared" ref="F43:AB43" si="37">IFERROR(AVERAGEIF($A$15:$A$41,1,F15:F41),0)</f>
        <v>9.7142857142857135</v>
      </c>
      <c r="G43" s="61">
        <f t="shared" si="37"/>
        <v>7.4285714285714288</v>
      </c>
      <c r="H43" s="61">
        <f t="shared" si="37"/>
        <v>0</v>
      </c>
      <c r="I43" s="61">
        <f t="shared" si="37"/>
        <v>1.7142857142857142</v>
      </c>
      <c r="J43" s="61">
        <f t="shared" si="37"/>
        <v>15227.785714285714</v>
      </c>
      <c r="K43" s="61">
        <f t="shared" si="37"/>
        <v>19910.071428571428</v>
      </c>
      <c r="L43" s="61">
        <f t="shared" si="37"/>
        <v>343969.28571428574</v>
      </c>
      <c r="M43" s="61">
        <f t="shared" si="37"/>
        <v>6942770</v>
      </c>
      <c r="N43" s="61">
        <f t="shared" si="37"/>
        <v>461678.28571428574</v>
      </c>
      <c r="O43" s="61">
        <f t="shared" si="37"/>
        <v>7748417.5714285718</v>
      </c>
      <c r="P43" s="61">
        <f t="shared" si="37"/>
        <v>111190.14285714286</v>
      </c>
      <c r="Q43" s="61">
        <f t="shared" si="37"/>
        <v>313343.64285714284</v>
      </c>
      <c r="R43" s="61">
        <f t="shared" si="37"/>
        <v>230935.85714285713</v>
      </c>
      <c r="S43" s="61">
        <f t="shared" si="37"/>
        <v>75388.428571428565</v>
      </c>
      <c r="T43" s="61">
        <f t="shared" si="37"/>
        <v>0</v>
      </c>
      <c r="U43" s="61">
        <f t="shared" si="37"/>
        <v>69296.21428571429</v>
      </c>
      <c r="V43" s="61">
        <f t="shared" si="37"/>
        <v>16958.142857142859</v>
      </c>
      <c r="W43" s="61">
        <f t="shared" si="37"/>
        <v>0</v>
      </c>
      <c r="X43" s="61">
        <f t="shared" si="37"/>
        <v>0</v>
      </c>
      <c r="Y43" s="61">
        <f t="shared" si="37"/>
        <v>92716.357142857145</v>
      </c>
      <c r="Z43" s="61">
        <f t="shared" si="37"/>
        <v>8547056.4285714291</v>
      </c>
      <c r="AA43" s="61">
        <f t="shared" si="37"/>
        <v>99686.273279308371</v>
      </c>
      <c r="AB43" s="61">
        <f t="shared" si="37"/>
        <v>136072.83827030458</v>
      </c>
      <c r="AC43" s="61">
        <f ca="1">IFERROR(AVERAGEIF($A$15:$A$41,1,AC15:AC36),0)</f>
        <v>439.05603006271616</v>
      </c>
    </row>
    <row r="44" spans="1:36" ht="11.25" customHeight="1" x14ac:dyDescent="0.25">
      <c r="A44" s="124">
        <f>COUNTIF(A15:A41,"=2")</f>
        <v>3</v>
      </c>
      <c r="B44" s="124" t="s">
        <v>109</v>
      </c>
      <c r="E44" s="61">
        <f>+AVERAGEIF($A$15:$A41,2,E15:E41)</f>
        <v>284.66666666666669</v>
      </c>
      <c r="F44" s="61">
        <f t="shared" ref="F44:AC44" si="38">IFERROR(AVERAGEIF($A$15:$A$41,2,F15:F41),0)</f>
        <v>12</v>
      </c>
      <c r="G44" s="61">
        <f t="shared" si="38"/>
        <v>0</v>
      </c>
      <c r="H44" s="61">
        <f t="shared" si="38"/>
        <v>12</v>
      </c>
      <c r="I44" s="61">
        <f t="shared" si="38"/>
        <v>0</v>
      </c>
      <c r="J44" s="61">
        <f t="shared" si="38"/>
        <v>20130.666666666668</v>
      </c>
      <c r="K44" s="61">
        <f t="shared" si="38"/>
        <v>25385.333333333332</v>
      </c>
      <c r="L44" s="61">
        <f t="shared" si="38"/>
        <v>327870</v>
      </c>
      <c r="M44" s="61">
        <f t="shared" si="38"/>
        <v>7653256.666666667</v>
      </c>
      <c r="N44" s="61">
        <f t="shared" si="38"/>
        <v>418179.33333333331</v>
      </c>
      <c r="O44" s="61">
        <f t="shared" si="38"/>
        <v>8399306.333333334</v>
      </c>
      <c r="P44" s="61">
        <f t="shared" si="38"/>
        <v>98695.666666666672</v>
      </c>
      <c r="Q44" s="61">
        <f t="shared" si="38"/>
        <v>204903.66666666666</v>
      </c>
      <c r="R44" s="61">
        <f t="shared" si="38"/>
        <v>442838</v>
      </c>
      <c r="S44" s="61">
        <f t="shared" si="38"/>
        <v>0</v>
      </c>
      <c r="T44" s="61">
        <f t="shared" si="38"/>
        <v>0</v>
      </c>
      <c r="U44" s="61">
        <f t="shared" si="38"/>
        <v>86536.666666666672</v>
      </c>
      <c r="V44" s="61">
        <f t="shared" si="38"/>
        <v>0</v>
      </c>
      <c r="W44" s="61">
        <f t="shared" si="38"/>
        <v>0</v>
      </c>
      <c r="X44" s="61">
        <f t="shared" si="38"/>
        <v>0</v>
      </c>
      <c r="Y44" s="61">
        <f t="shared" si="38"/>
        <v>23173.666666666668</v>
      </c>
      <c r="Z44" s="61">
        <f t="shared" si="38"/>
        <v>9156757.666666666</v>
      </c>
      <c r="AA44" s="61">
        <f t="shared" si="38"/>
        <v>87189.846840818209</v>
      </c>
      <c r="AB44" s="61">
        <f t="shared" si="38"/>
        <v>127864.48888833814</v>
      </c>
      <c r="AC44" s="61">
        <f t="shared" si="38"/>
        <v>402.49091735984439</v>
      </c>
    </row>
    <row r="45" spans="1:36" ht="11.25" customHeight="1" x14ac:dyDescent="0.25">
      <c r="A45" s="124">
        <f>COUNTIF(A15:A41,"=3")</f>
        <v>7</v>
      </c>
      <c r="B45" s="124" t="s">
        <v>110</v>
      </c>
      <c r="E45" s="61">
        <f>+AVERAGEIF($A$15:$A$41,3,E15:E41)</f>
        <v>214.28571428571428</v>
      </c>
      <c r="F45" s="61">
        <f t="shared" ref="F45:AC45" si="39">IFERROR(AVERAGEIF($A$15:$A$41,3,F15:F41),0)</f>
        <v>7.7142857142857144</v>
      </c>
      <c r="G45" s="61">
        <f t="shared" si="39"/>
        <v>0</v>
      </c>
      <c r="H45" s="61">
        <f t="shared" si="39"/>
        <v>0</v>
      </c>
      <c r="I45" s="61">
        <f t="shared" si="39"/>
        <v>7</v>
      </c>
      <c r="J45" s="61">
        <f t="shared" si="39"/>
        <v>23308.142857142859</v>
      </c>
      <c r="K45" s="61">
        <f t="shared" si="39"/>
        <v>34193.285714285717</v>
      </c>
      <c r="L45" s="61">
        <f t="shared" si="39"/>
        <v>449372.85714285716</v>
      </c>
      <c r="M45" s="61">
        <f t="shared" si="39"/>
        <v>8137511.1428571427</v>
      </c>
      <c r="N45" s="61">
        <f t="shared" si="39"/>
        <v>496529</v>
      </c>
      <c r="O45" s="61">
        <f t="shared" si="39"/>
        <v>9083412.8571428563</v>
      </c>
      <c r="P45" s="61">
        <f t="shared" si="39"/>
        <v>57467.285714285717</v>
      </c>
      <c r="Q45" s="61">
        <f t="shared" si="39"/>
        <v>332135.71428571426</v>
      </c>
      <c r="R45" s="61">
        <f t="shared" si="39"/>
        <v>531482</v>
      </c>
      <c r="S45" s="61">
        <f t="shared" si="39"/>
        <v>0</v>
      </c>
      <c r="T45" s="61">
        <f t="shared" si="39"/>
        <v>0</v>
      </c>
      <c r="U45" s="61">
        <f t="shared" si="39"/>
        <v>110440.14285714286</v>
      </c>
      <c r="V45" s="61">
        <f t="shared" si="39"/>
        <v>12700</v>
      </c>
      <c r="W45" s="61">
        <f t="shared" si="39"/>
        <v>0</v>
      </c>
      <c r="X45" s="61">
        <f t="shared" si="39"/>
        <v>0</v>
      </c>
      <c r="Y45" s="61">
        <f t="shared" si="39"/>
        <v>8646.8571428571431</v>
      </c>
      <c r="Z45" s="61">
        <f t="shared" si="39"/>
        <v>10078817.857142856</v>
      </c>
      <c r="AA45" s="61">
        <f t="shared" si="39"/>
        <v>52630.742634013608</v>
      </c>
      <c r="AB45" s="61">
        <f t="shared" si="39"/>
        <v>68606.657866666661</v>
      </c>
      <c r="AC45" s="61">
        <f t="shared" si="39"/>
        <v>378.87409935606502</v>
      </c>
    </row>
    <row r="46" spans="1:36" ht="11.25" customHeight="1" x14ac:dyDescent="0.25">
      <c r="A46" s="124">
        <f>COUNTIF(A15:A41,"=4")</f>
        <v>3</v>
      </c>
      <c r="B46" s="124" t="s">
        <v>111</v>
      </c>
      <c r="E46" s="61">
        <f>+AVERAGEIF($A$15:$A$41,4,E15:E41)</f>
        <v>0</v>
      </c>
      <c r="F46" s="61">
        <f t="shared" ref="F46:AC46" si="40">IFERROR(AVERAGEIF($A$15:$A$41,4,F15:F41),0)</f>
        <v>0</v>
      </c>
      <c r="G46" s="61">
        <f t="shared" si="40"/>
        <v>0</v>
      </c>
      <c r="H46" s="61">
        <f t="shared" si="40"/>
        <v>0</v>
      </c>
      <c r="I46" s="61">
        <f t="shared" si="40"/>
        <v>0</v>
      </c>
      <c r="J46" s="61">
        <f t="shared" si="40"/>
        <v>12306</v>
      </c>
      <c r="K46" s="61">
        <f t="shared" si="40"/>
        <v>18008.666666666668</v>
      </c>
      <c r="L46" s="61">
        <f t="shared" si="40"/>
        <v>390758.33333333331</v>
      </c>
      <c r="M46" s="61">
        <f t="shared" si="40"/>
        <v>8789469.666666666</v>
      </c>
      <c r="N46" s="61">
        <f t="shared" si="40"/>
        <v>126121.33333333333</v>
      </c>
      <c r="O46" s="61">
        <f t="shared" si="40"/>
        <v>9306349.666666666</v>
      </c>
      <c r="P46" s="61">
        <f t="shared" si="40"/>
        <v>0</v>
      </c>
      <c r="Q46" s="61">
        <f t="shared" si="40"/>
        <v>5619</v>
      </c>
      <c r="R46" s="61">
        <f t="shared" si="40"/>
        <v>0</v>
      </c>
      <c r="S46" s="61">
        <f t="shared" si="40"/>
        <v>0</v>
      </c>
      <c r="T46" s="61">
        <f t="shared" si="40"/>
        <v>0</v>
      </c>
      <c r="U46" s="61">
        <f t="shared" si="40"/>
        <v>0</v>
      </c>
      <c r="V46" s="61">
        <f t="shared" si="40"/>
        <v>0</v>
      </c>
      <c r="W46" s="61">
        <f t="shared" si="40"/>
        <v>0</v>
      </c>
      <c r="X46" s="61">
        <f t="shared" si="40"/>
        <v>0</v>
      </c>
      <c r="Y46" s="61">
        <f t="shared" si="40"/>
        <v>0</v>
      </c>
      <c r="Z46" s="61">
        <f t="shared" si="40"/>
        <v>9311968.666666666</v>
      </c>
      <c r="AA46" s="61">
        <f t="shared" si="40"/>
        <v>0</v>
      </c>
      <c r="AB46" s="61">
        <f t="shared" si="40"/>
        <v>0</v>
      </c>
      <c r="AC46" s="61">
        <f t="shared" si="40"/>
        <v>479.11559735090606</v>
      </c>
    </row>
    <row r="47" spans="1:36" ht="11.25" customHeight="1" x14ac:dyDescent="0.25">
      <c r="A47" s="124">
        <f>SUM(A43:A46)</f>
        <v>27</v>
      </c>
      <c r="B47" s="124" t="s">
        <v>112</v>
      </c>
      <c r="E47" s="61">
        <f>ROUND(SUM(E43:E46)/$A$47,0)</f>
        <v>26</v>
      </c>
      <c r="F47" s="61">
        <f t="shared" ref="F47:AC47" si="41">ROUND(SUM(F43:F46)/$A$47,0)</f>
        <v>1</v>
      </c>
      <c r="G47" s="61">
        <f t="shared" si="41"/>
        <v>0</v>
      </c>
      <c r="H47" s="61">
        <f t="shared" si="41"/>
        <v>0</v>
      </c>
      <c r="I47" s="61">
        <f t="shared" si="41"/>
        <v>0</v>
      </c>
      <c r="J47" s="61">
        <f t="shared" si="41"/>
        <v>2629</v>
      </c>
      <c r="K47" s="61">
        <f t="shared" si="41"/>
        <v>3611</v>
      </c>
      <c r="L47" s="61">
        <f t="shared" si="41"/>
        <v>55999</v>
      </c>
      <c r="M47" s="61">
        <f t="shared" si="41"/>
        <v>1167519</v>
      </c>
      <c r="N47" s="61">
        <f t="shared" si="41"/>
        <v>55648</v>
      </c>
      <c r="O47" s="61">
        <f t="shared" si="41"/>
        <v>1279166</v>
      </c>
      <c r="P47" s="61">
        <f t="shared" si="41"/>
        <v>9902</v>
      </c>
      <c r="Q47" s="61">
        <f t="shared" si="41"/>
        <v>31704</v>
      </c>
      <c r="R47" s="61">
        <f t="shared" si="41"/>
        <v>44639</v>
      </c>
      <c r="S47" s="61">
        <f t="shared" si="41"/>
        <v>2792</v>
      </c>
      <c r="T47" s="61">
        <f t="shared" si="41"/>
        <v>0</v>
      </c>
      <c r="U47" s="61">
        <f t="shared" si="41"/>
        <v>9862</v>
      </c>
      <c r="V47" s="61">
        <f t="shared" si="41"/>
        <v>1098</v>
      </c>
      <c r="W47" s="61">
        <f t="shared" si="41"/>
        <v>0</v>
      </c>
      <c r="X47" s="61">
        <f t="shared" si="41"/>
        <v>0</v>
      </c>
      <c r="Y47" s="61">
        <f t="shared" si="41"/>
        <v>4612</v>
      </c>
      <c r="Z47" s="61">
        <f t="shared" si="41"/>
        <v>1373874</v>
      </c>
      <c r="AA47" s="61">
        <f t="shared" si="41"/>
        <v>8871</v>
      </c>
      <c r="AB47" s="61">
        <f t="shared" si="41"/>
        <v>12316</v>
      </c>
      <c r="AC47" s="61">
        <f t="shared" ca="1" si="41"/>
        <v>63</v>
      </c>
    </row>
  </sheetData>
  <sortState xmlns:xlrd2="http://schemas.microsoft.com/office/spreadsheetml/2017/richdata2" ref="A15:AD23">
    <sortCondition ref="A15:A23"/>
    <sortCondition ref="B15:B23"/>
  </sortState>
  <mergeCells count="2">
    <mergeCell ref="B1:AD1"/>
    <mergeCell ref="B2:AD2"/>
  </mergeCells>
  <phoneticPr fontId="2" type="noConversion"/>
  <conditionalFormatting sqref="Q14">
    <cfRule type="cellIs" dxfId="13" priority="6" stopIfTrue="1" operator="greaterThan">
      <formula>#REF!</formula>
    </cfRule>
  </conditionalFormatting>
  <conditionalFormatting sqref="Q15:Q16">
    <cfRule type="cellIs" dxfId="12" priority="5" stopIfTrue="1" operator="greaterThan">
      <formula>#REF!</formula>
    </cfRule>
  </conditionalFormatting>
  <conditionalFormatting sqref="Q20">
    <cfRule type="cellIs" dxfId="11" priority="3" stopIfTrue="1" operator="greaterThan">
      <formula>#REF!</formula>
    </cfRule>
  </conditionalFormatting>
  <printOptions horizontalCentered="1"/>
  <pageMargins left="0.17" right="0.17" top="0.5" bottom="0.7" header="0.5" footer="0.41"/>
  <pageSetup paperSize="5" scale="60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>
    <pageSetUpPr fitToPage="1"/>
  </sheetPr>
  <dimension ref="A1:AI43"/>
  <sheetViews>
    <sheetView zoomScale="120" zoomScaleNormal="120" workbookViewId="0">
      <pane ySplit="14" topLeftCell="A15" activePane="bottomLeft" state="frozen"/>
      <selection activeCell="A15" sqref="A15"/>
      <selection pane="bottomLeft" activeCell="M34" sqref="M34"/>
    </sheetView>
  </sheetViews>
  <sheetFormatPr defaultColWidth="9.140625" defaultRowHeight="12.75" x14ac:dyDescent="0.2"/>
  <cols>
    <col min="1" max="1" width="4.42578125" style="138" customWidth="1"/>
    <col min="2" max="2" width="9.5703125" style="138" customWidth="1"/>
    <col min="3" max="3" width="19.42578125" style="138" customWidth="1"/>
    <col min="4" max="4" width="7.85546875" style="138" customWidth="1"/>
    <col min="5" max="5" width="8.28515625" style="138" customWidth="1"/>
    <col min="6" max="10" width="7.5703125" style="138" customWidth="1"/>
    <col min="11" max="14" width="9.140625" style="138" customWidth="1"/>
    <col min="15" max="15" width="9.140625" style="138"/>
    <col min="16" max="16" width="9.140625" style="138" customWidth="1"/>
    <col min="17" max="17" width="7.85546875" style="138" customWidth="1"/>
    <col min="18" max="18" width="9.140625" style="138" customWidth="1"/>
    <col min="19" max="19" width="7.5703125" style="138" customWidth="1"/>
    <col min="20" max="20" width="7.28515625" style="138" customWidth="1"/>
    <col min="21" max="27" width="9.140625" style="138" customWidth="1"/>
    <col min="28" max="28" width="8" style="138" customWidth="1"/>
    <col min="29" max="29" width="12.28515625" style="138" customWidth="1"/>
    <col min="30" max="30" width="3.28515625" style="138" customWidth="1"/>
    <col min="31" max="31" width="10.7109375" style="138" bestFit="1" customWidth="1"/>
    <col min="32" max="16384" width="9.140625" style="138"/>
  </cols>
  <sheetData>
    <row r="1" spans="1:33" s="2" customFormat="1" ht="15.75" x14ac:dyDescent="0.25">
      <c r="A1" s="53"/>
      <c r="B1" s="189" t="s">
        <v>45</v>
      </c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68"/>
    </row>
    <row r="2" spans="1:33" s="2" customFormat="1" ht="15.6" customHeight="1" x14ac:dyDescent="0.25">
      <c r="A2" s="53"/>
      <c r="B2" s="189" t="s">
        <v>46</v>
      </c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68"/>
    </row>
    <row r="3" spans="1:33" s="2" customFormat="1" ht="18" customHeight="1" x14ac:dyDescent="0.25">
      <c r="A3" s="53"/>
      <c r="B3" s="84" t="s">
        <v>99</v>
      </c>
      <c r="C3" s="85"/>
      <c r="D3" s="86"/>
      <c r="E3" s="59"/>
      <c r="F3" s="59"/>
      <c r="G3" s="59"/>
      <c r="H3" s="59"/>
      <c r="I3" s="59"/>
      <c r="J3" s="59"/>
      <c r="K3" s="25"/>
      <c r="L3" s="25"/>
      <c r="M3" s="25"/>
      <c r="N3" s="25"/>
      <c r="O3" s="25"/>
      <c r="P3" s="87"/>
      <c r="Q3" s="87"/>
      <c r="R3" s="73"/>
      <c r="S3" s="87"/>
      <c r="T3" s="87"/>
      <c r="U3" s="87"/>
      <c r="V3" s="87"/>
      <c r="W3" s="87"/>
      <c r="X3" s="87"/>
      <c r="Y3" s="32"/>
      <c r="Z3" s="59"/>
      <c r="AA3" s="59"/>
      <c r="AB3" s="59"/>
      <c r="AC3" s="6"/>
      <c r="AD3" s="25"/>
    </row>
    <row r="4" spans="1:33" s="2" customFormat="1" ht="15.6" customHeight="1" x14ac:dyDescent="0.25">
      <c r="A4" s="53"/>
      <c r="D4" s="58"/>
      <c r="E4" s="58"/>
      <c r="F4" s="58"/>
      <c r="G4" s="58"/>
      <c r="H4" s="58"/>
      <c r="I4" s="58"/>
      <c r="J4" s="58"/>
      <c r="K4" s="32"/>
      <c r="L4" s="32"/>
      <c r="M4" s="32"/>
      <c r="N4" s="32"/>
      <c r="O4" s="32"/>
      <c r="P4" s="5"/>
      <c r="Q4" s="5"/>
      <c r="R4" s="74"/>
      <c r="S4" s="5"/>
      <c r="T4" s="5"/>
      <c r="U4" s="5"/>
      <c r="V4" s="5"/>
      <c r="W4" s="5"/>
      <c r="X4" s="5"/>
      <c r="Y4" s="32"/>
      <c r="Z4" s="58"/>
      <c r="AA4" s="58"/>
      <c r="AB4" s="58"/>
      <c r="AC4" s="7"/>
      <c r="AD4" s="25"/>
    </row>
    <row r="5" spans="1:33" s="2" customFormat="1" ht="11.25" customHeight="1" x14ac:dyDescent="0.25">
      <c r="A5" s="53"/>
      <c r="B5" s="3" t="s">
        <v>106</v>
      </c>
      <c r="C5" s="1"/>
      <c r="D5" s="27" t="str">
        <f>+SummaryAllConstr!D5</f>
        <v>CALENDAR YEAR 2024</v>
      </c>
      <c r="E5" s="28"/>
      <c r="F5" s="28"/>
      <c r="G5" s="28"/>
      <c r="H5" s="28"/>
      <c r="I5" s="28"/>
      <c r="J5" s="29"/>
      <c r="K5" s="29"/>
      <c r="L5" s="29"/>
      <c r="M5" s="29"/>
      <c r="N5" s="29"/>
      <c r="O5" s="54" t="str">
        <f>+SummaryAllConstr!O5</f>
        <v>January 2024</v>
      </c>
      <c r="P5" s="88" t="s">
        <v>98</v>
      </c>
      <c r="Q5" s="89"/>
      <c r="R5" s="75"/>
      <c r="S5" s="89"/>
      <c r="T5" s="93"/>
      <c r="U5" s="93"/>
      <c r="V5" s="93"/>
      <c r="W5" s="5"/>
      <c r="X5" s="93"/>
      <c r="Y5" s="29"/>
      <c r="Z5" s="58"/>
      <c r="AA5" s="58"/>
      <c r="AB5" s="58"/>
      <c r="AC5" s="7"/>
      <c r="AD5" s="68"/>
    </row>
    <row r="6" spans="1:33" s="2" customFormat="1" ht="11.25" customHeight="1" x14ac:dyDescent="0.25">
      <c r="A6" s="53"/>
      <c r="B6" s="3" t="s">
        <v>48</v>
      </c>
      <c r="C6" s="1"/>
      <c r="D6" s="27" t="str">
        <f>+SummaryAllConstr!D6</f>
        <v>Construction Contract Completed Between 1/01/2024 and 12/31/2024</v>
      </c>
      <c r="E6" s="28"/>
      <c r="F6" s="28"/>
      <c r="G6" s="28"/>
      <c r="H6" s="28"/>
      <c r="I6" s="28"/>
      <c r="J6" s="29"/>
      <c r="K6" s="29"/>
      <c r="L6" s="29"/>
      <c r="M6" s="29"/>
      <c r="N6" s="29"/>
      <c r="O6" s="31" t="s">
        <v>93</v>
      </c>
      <c r="P6" s="89"/>
      <c r="Q6" s="83">
        <f>+SummaryAllConstr!Q6</f>
        <v>27896</v>
      </c>
      <c r="R6" s="77"/>
      <c r="S6" s="83"/>
      <c r="T6" s="93"/>
      <c r="U6" s="93"/>
      <c r="V6" s="93"/>
      <c r="W6" s="5"/>
      <c r="X6" s="93"/>
      <c r="Y6" s="29"/>
      <c r="Z6" s="58"/>
      <c r="AA6" s="58"/>
      <c r="AB6" s="58"/>
      <c r="AC6" s="7"/>
      <c r="AD6" s="68"/>
    </row>
    <row r="7" spans="1:33" s="2" customFormat="1" ht="11.25" customHeight="1" x14ac:dyDescent="0.25">
      <c r="A7" s="53"/>
      <c r="B7" s="3"/>
      <c r="C7" s="1"/>
      <c r="D7" s="27"/>
      <c r="E7" s="28"/>
      <c r="F7" s="28"/>
      <c r="G7" s="28"/>
      <c r="H7" s="28"/>
      <c r="I7" s="28"/>
      <c r="J7" s="29"/>
      <c r="K7" s="29"/>
      <c r="L7" s="29"/>
      <c r="M7" s="29"/>
      <c r="N7" s="29"/>
      <c r="O7" s="31" t="s">
        <v>94</v>
      </c>
      <c r="P7" s="89"/>
      <c r="Q7" s="83">
        <f>+SummaryAllConstr!Q7</f>
        <v>30125</v>
      </c>
      <c r="R7" s="77"/>
      <c r="S7" s="83"/>
      <c r="T7" s="93"/>
      <c r="U7" s="93"/>
      <c r="V7" s="93"/>
      <c r="W7" s="5"/>
      <c r="X7" s="93"/>
      <c r="Y7" s="29"/>
      <c r="Z7" s="58"/>
      <c r="AA7" s="58"/>
      <c r="AB7" s="29"/>
      <c r="AC7" s="7"/>
      <c r="AD7" s="68"/>
    </row>
    <row r="8" spans="1:33" s="2" customFormat="1" ht="11.25" customHeight="1" x14ac:dyDescent="0.25">
      <c r="A8" s="53"/>
      <c r="B8" s="3"/>
      <c r="C8" s="1"/>
      <c r="D8" s="27"/>
      <c r="E8" s="28"/>
      <c r="F8" s="28"/>
      <c r="G8" s="28"/>
      <c r="H8" s="28"/>
      <c r="I8" s="28"/>
      <c r="J8" s="29"/>
      <c r="K8" s="29"/>
      <c r="L8" s="29"/>
      <c r="M8" s="29"/>
      <c r="N8" s="29"/>
      <c r="O8" s="31" t="s">
        <v>95</v>
      </c>
      <c r="P8" s="89"/>
      <c r="Q8" s="83">
        <f>+SummaryAllConstr!Q8</f>
        <v>39130</v>
      </c>
      <c r="R8" s="77"/>
      <c r="S8" s="83"/>
      <c r="T8" s="93"/>
      <c r="U8" s="93"/>
      <c r="V8" s="93"/>
      <c r="W8" s="5"/>
      <c r="X8" s="93"/>
      <c r="Y8" s="29"/>
      <c r="Z8" s="58"/>
      <c r="AA8" s="58"/>
      <c r="AB8" s="29"/>
      <c r="AC8" s="7"/>
      <c r="AD8" s="68"/>
    </row>
    <row r="9" spans="1:33" s="2" customFormat="1" ht="11.25" customHeight="1" x14ac:dyDescent="0.25">
      <c r="A9" s="53"/>
      <c r="B9" s="3"/>
      <c r="C9" s="1"/>
      <c r="D9" s="27"/>
      <c r="E9" s="28"/>
      <c r="F9" s="28"/>
      <c r="G9" s="28"/>
      <c r="H9" s="28"/>
      <c r="I9" s="28"/>
      <c r="J9" s="29"/>
      <c r="K9" s="29"/>
      <c r="L9" s="29"/>
      <c r="M9" s="29"/>
      <c r="N9" s="29"/>
      <c r="O9" s="32"/>
      <c r="P9" s="5"/>
      <c r="Q9" s="5"/>
      <c r="R9" s="74"/>
      <c r="S9" s="5"/>
      <c r="T9" s="93"/>
      <c r="U9" s="93"/>
      <c r="V9" s="93"/>
      <c r="W9" s="5"/>
      <c r="X9" s="93"/>
      <c r="Y9" s="29"/>
      <c r="Z9" s="58"/>
      <c r="AA9" s="58"/>
      <c r="AB9" s="29"/>
      <c r="AC9" s="7"/>
      <c r="AD9" s="68"/>
    </row>
    <row r="10" spans="1:33" s="3" customFormat="1" ht="11.25" customHeight="1" x14ac:dyDescent="0.25">
      <c r="A10" s="56" t="s">
        <v>92</v>
      </c>
      <c r="B10" s="1"/>
      <c r="C10" s="1"/>
      <c r="D10" s="61"/>
      <c r="E10" s="61"/>
      <c r="F10" s="61"/>
      <c r="G10" s="61"/>
      <c r="H10" s="61"/>
      <c r="I10" s="61"/>
      <c r="J10" s="61"/>
      <c r="K10" s="47"/>
      <c r="L10" s="29"/>
      <c r="M10" s="29"/>
      <c r="N10" s="33"/>
      <c r="O10" s="34" t="s">
        <v>0</v>
      </c>
      <c r="P10" s="65"/>
      <c r="Q10" s="65"/>
      <c r="R10" s="76"/>
      <c r="S10" s="93"/>
      <c r="T10" s="93"/>
      <c r="U10" s="93" t="s">
        <v>2</v>
      </c>
      <c r="V10" s="93"/>
      <c r="W10" s="93"/>
      <c r="X10" s="93"/>
      <c r="Y10" s="35"/>
      <c r="Z10" s="29" t="s">
        <v>3</v>
      </c>
      <c r="AA10" s="29" t="s">
        <v>1</v>
      </c>
      <c r="AB10" s="29" t="s">
        <v>4</v>
      </c>
      <c r="AC10" s="57"/>
      <c r="AD10" s="69"/>
    </row>
    <row r="11" spans="1:33" s="3" customFormat="1" ht="11.25" customHeight="1" x14ac:dyDescent="0.25">
      <c r="A11" s="56" t="s">
        <v>100</v>
      </c>
      <c r="B11" s="1"/>
      <c r="C11" s="1"/>
      <c r="D11" s="28"/>
      <c r="E11" s="28"/>
      <c r="F11" s="36" t="s">
        <v>89</v>
      </c>
      <c r="G11" s="36" t="s">
        <v>89</v>
      </c>
      <c r="H11" s="36" t="s">
        <v>89</v>
      </c>
      <c r="I11" s="28"/>
      <c r="J11" s="29"/>
      <c r="K11" s="37" t="s">
        <v>6</v>
      </c>
      <c r="L11" s="29"/>
      <c r="M11" s="40"/>
      <c r="N11" s="33"/>
      <c r="O11" s="34" t="s">
        <v>4</v>
      </c>
      <c r="P11" s="90" t="s">
        <v>5</v>
      </c>
      <c r="Q11" s="90"/>
      <c r="R11" s="76"/>
      <c r="S11" s="93"/>
      <c r="T11" s="93"/>
      <c r="U11" s="93" t="s">
        <v>7</v>
      </c>
      <c r="V11" s="91" t="s">
        <v>8</v>
      </c>
      <c r="W11" s="93"/>
      <c r="X11" s="93"/>
      <c r="Y11" s="35"/>
      <c r="Z11" s="29" t="s">
        <v>9</v>
      </c>
      <c r="AA11" s="29" t="s">
        <v>4</v>
      </c>
      <c r="AB11" s="29" t="s">
        <v>10</v>
      </c>
      <c r="AC11" s="57"/>
      <c r="AD11" s="69"/>
    </row>
    <row r="12" spans="1:33" s="3" customFormat="1" ht="11.25" customHeight="1" x14ac:dyDescent="0.25">
      <c r="A12" s="56" t="s">
        <v>96</v>
      </c>
      <c r="B12" s="1"/>
      <c r="C12" s="1"/>
      <c r="D12" s="36"/>
      <c r="E12" s="36"/>
      <c r="F12" s="37" t="s">
        <v>90</v>
      </c>
      <c r="G12" s="37" t="s">
        <v>90</v>
      </c>
      <c r="H12" s="37" t="s">
        <v>90</v>
      </c>
      <c r="I12" s="36" t="s">
        <v>11</v>
      </c>
      <c r="J12" s="36" t="s">
        <v>12</v>
      </c>
      <c r="K12" s="36" t="s">
        <v>13</v>
      </c>
      <c r="L12" s="36"/>
      <c r="M12" s="37" t="s">
        <v>14</v>
      </c>
      <c r="N12" s="38" t="s">
        <v>0</v>
      </c>
      <c r="O12" s="34" t="s">
        <v>10</v>
      </c>
      <c r="P12" s="91" t="s">
        <v>13</v>
      </c>
      <c r="Q12" s="91"/>
      <c r="R12" s="80"/>
      <c r="S12" s="91"/>
      <c r="T12" s="91" t="s">
        <v>8</v>
      </c>
      <c r="U12" s="91" t="s">
        <v>15</v>
      </c>
      <c r="V12" s="93" t="s">
        <v>16</v>
      </c>
      <c r="W12" s="91" t="s">
        <v>17</v>
      </c>
      <c r="X12" s="91" t="s">
        <v>113</v>
      </c>
      <c r="Y12" s="39" t="s">
        <v>0</v>
      </c>
      <c r="Z12" s="29" t="s">
        <v>18</v>
      </c>
      <c r="AA12" s="29" t="s">
        <v>10</v>
      </c>
      <c r="AB12" s="60" t="s">
        <v>12</v>
      </c>
      <c r="AC12" s="57"/>
      <c r="AD12" s="70"/>
    </row>
    <row r="13" spans="1:33" s="3" customFormat="1" ht="11.25" customHeight="1" x14ac:dyDescent="0.25">
      <c r="A13" s="56" t="s">
        <v>97</v>
      </c>
      <c r="B13" s="1" t="s">
        <v>19</v>
      </c>
      <c r="C13" s="1"/>
      <c r="D13" s="37" t="s">
        <v>20</v>
      </c>
      <c r="E13" s="37" t="s">
        <v>21</v>
      </c>
      <c r="F13" s="60" t="s">
        <v>91</v>
      </c>
      <c r="G13" s="60" t="s">
        <v>91</v>
      </c>
      <c r="H13" s="60" t="s">
        <v>91</v>
      </c>
      <c r="I13" s="37" t="s">
        <v>22</v>
      </c>
      <c r="J13" s="37" t="s">
        <v>22</v>
      </c>
      <c r="K13" s="37" t="s">
        <v>24</v>
      </c>
      <c r="L13" s="37" t="s">
        <v>9</v>
      </c>
      <c r="M13" s="37" t="s">
        <v>13</v>
      </c>
      <c r="N13" s="41" t="s">
        <v>25</v>
      </c>
      <c r="O13" s="34" t="s">
        <v>20</v>
      </c>
      <c r="P13" s="90" t="s">
        <v>23</v>
      </c>
      <c r="Q13" s="90" t="s">
        <v>2</v>
      </c>
      <c r="R13" s="79" t="s">
        <v>26</v>
      </c>
      <c r="S13" s="93" t="s">
        <v>2</v>
      </c>
      <c r="T13" s="93" t="s">
        <v>27</v>
      </c>
      <c r="U13" s="93" t="s">
        <v>28</v>
      </c>
      <c r="V13" s="93" t="s">
        <v>29</v>
      </c>
      <c r="W13" s="93" t="s">
        <v>30</v>
      </c>
      <c r="X13" s="93" t="s">
        <v>114</v>
      </c>
      <c r="Y13" s="35" t="s">
        <v>1</v>
      </c>
      <c r="Z13" s="29" t="s">
        <v>20</v>
      </c>
      <c r="AA13" s="29" t="s">
        <v>20</v>
      </c>
      <c r="AB13" s="36" t="s">
        <v>22</v>
      </c>
      <c r="AC13" s="1" t="s">
        <v>31</v>
      </c>
      <c r="AD13" s="71"/>
    </row>
    <row r="14" spans="1:33" s="3" customFormat="1" ht="11.25" customHeight="1" x14ac:dyDescent="0.25">
      <c r="A14" s="56" t="s">
        <v>101</v>
      </c>
      <c r="B14" s="1" t="s">
        <v>32</v>
      </c>
      <c r="C14" s="1" t="s">
        <v>33</v>
      </c>
      <c r="D14" s="37" t="s">
        <v>34</v>
      </c>
      <c r="E14" s="37" t="s">
        <v>34</v>
      </c>
      <c r="F14" s="37" t="s">
        <v>86</v>
      </c>
      <c r="G14" s="37" t="s">
        <v>87</v>
      </c>
      <c r="H14" s="37" t="s">
        <v>88</v>
      </c>
      <c r="I14" s="37" t="s">
        <v>35</v>
      </c>
      <c r="J14" s="37" t="s">
        <v>35</v>
      </c>
      <c r="K14" s="37" t="s">
        <v>37</v>
      </c>
      <c r="L14" s="37" t="s">
        <v>4</v>
      </c>
      <c r="M14" s="37" t="s">
        <v>39</v>
      </c>
      <c r="N14" s="41" t="s">
        <v>4</v>
      </c>
      <c r="O14" s="42" t="s">
        <v>40</v>
      </c>
      <c r="P14" s="90" t="s">
        <v>36</v>
      </c>
      <c r="Q14" s="90" t="s">
        <v>38</v>
      </c>
      <c r="R14" s="79" t="s">
        <v>41</v>
      </c>
      <c r="S14" s="91" t="s">
        <v>4</v>
      </c>
      <c r="T14" s="91" t="s">
        <v>4</v>
      </c>
      <c r="U14" s="91" t="s">
        <v>42</v>
      </c>
      <c r="V14" s="91" t="s">
        <v>4</v>
      </c>
      <c r="W14" s="91" t="s">
        <v>4</v>
      </c>
      <c r="X14" s="91" t="s">
        <v>4</v>
      </c>
      <c r="Y14" s="39" t="s">
        <v>4</v>
      </c>
      <c r="Z14" s="36" t="s">
        <v>40</v>
      </c>
      <c r="AA14" s="36" t="s">
        <v>40</v>
      </c>
      <c r="AB14" s="36" t="s">
        <v>43</v>
      </c>
      <c r="AC14" s="1" t="s">
        <v>44</v>
      </c>
      <c r="AD14" s="71"/>
      <c r="AE14" s="145" t="s">
        <v>125</v>
      </c>
      <c r="AF14" s="145" t="s">
        <v>125</v>
      </c>
      <c r="AG14" s="3" t="s">
        <v>125</v>
      </c>
    </row>
    <row r="15" spans="1:33" s="81" customFormat="1" ht="11.25" customHeight="1" x14ac:dyDescent="0.25">
      <c r="A15" s="53">
        <v>1</v>
      </c>
      <c r="B15" s="2" t="s">
        <v>176</v>
      </c>
      <c r="C15" s="2" t="s">
        <v>177</v>
      </c>
      <c r="D15" s="58">
        <v>833</v>
      </c>
      <c r="E15" s="58">
        <v>49</v>
      </c>
      <c r="F15" s="58">
        <v>46</v>
      </c>
      <c r="G15" s="58">
        <v>0</v>
      </c>
      <c r="H15" s="58">
        <v>0</v>
      </c>
      <c r="I15" s="58">
        <v>88299</v>
      </c>
      <c r="J15" s="58">
        <v>99142</v>
      </c>
      <c r="K15" s="58">
        <v>1754728</v>
      </c>
      <c r="L15" s="58">
        <v>31488923</v>
      </c>
      <c r="M15" s="58">
        <v>1969277</v>
      </c>
      <c r="N15" s="58">
        <v>35212928</v>
      </c>
      <c r="O15" s="58">
        <v>42272</v>
      </c>
      <c r="P15" s="58">
        <v>0</v>
      </c>
      <c r="Q15" s="58">
        <v>3533542</v>
      </c>
      <c r="R15" s="58">
        <v>0</v>
      </c>
      <c r="S15" s="58">
        <v>340875</v>
      </c>
      <c r="T15" s="58">
        <v>69717</v>
      </c>
      <c r="U15" s="58">
        <v>797017</v>
      </c>
      <c r="V15" s="58">
        <v>87259</v>
      </c>
      <c r="W15" s="58">
        <v>0</v>
      </c>
      <c r="X15" s="58">
        <v>275587</v>
      </c>
      <c r="Y15" s="58">
        <v>40316925</v>
      </c>
      <c r="Z15" s="58">
        <f t="shared" ref="Z15:Z22" si="0">IFERROR(L15/D15,0)</f>
        <v>37801.82833133253</v>
      </c>
      <c r="AA15" s="58">
        <f t="shared" ref="AA15:AA22" si="1">IFERROR(Y15/D15,0)</f>
        <v>48399.669867947181</v>
      </c>
      <c r="AB15" s="58">
        <f t="shared" ref="AB15:AB22" si="2">IFERROR(Y15/J15,0)</f>
        <v>406.6583788908838</v>
      </c>
      <c r="AC15" s="156">
        <v>21</v>
      </c>
      <c r="AD15" s="2"/>
      <c r="AE15" s="81">
        <f t="shared" ref="AE15" si="3">SUM(K15:M15)-N15</f>
        <v>0</v>
      </c>
      <c r="AF15" s="81">
        <f t="shared" ref="AF15:AF22" si="4">IF(D15=0,0,N15/D15-O15)</f>
        <v>0.42256902761437232</v>
      </c>
      <c r="AG15" s="81">
        <f t="shared" ref="AG15:AG22" si="5">SUM(P15:X15)+N15-Y15</f>
        <v>0</v>
      </c>
    </row>
    <row r="16" spans="1:33" s="81" customFormat="1" ht="11.25" customHeight="1" x14ac:dyDescent="0.25">
      <c r="A16" s="53">
        <v>1</v>
      </c>
      <c r="B16" s="2" t="s">
        <v>185</v>
      </c>
      <c r="C16" s="2" t="s">
        <v>191</v>
      </c>
      <c r="D16" s="58">
        <v>1083</v>
      </c>
      <c r="E16" s="58">
        <v>68</v>
      </c>
      <c r="F16" s="58">
        <v>68</v>
      </c>
      <c r="G16" s="58">
        <v>0</v>
      </c>
      <c r="H16" s="58">
        <v>0</v>
      </c>
      <c r="I16" s="58">
        <v>100871</v>
      </c>
      <c r="J16" s="58">
        <v>134916</v>
      </c>
      <c r="K16" s="58">
        <v>1331147</v>
      </c>
      <c r="L16" s="58">
        <v>46827993</v>
      </c>
      <c r="M16" s="58">
        <v>3265526</v>
      </c>
      <c r="N16" s="58">
        <v>51424666</v>
      </c>
      <c r="O16" s="58">
        <v>47484</v>
      </c>
      <c r="P16" s="58">
        <v>0</v>
      </c>
      <c r="Q16" s="92">
        <v>0</v>
      </c>
      <c r="R16" s="58">
        <v>0</v>
      </c>
      <c r="S16" s="58">
        <v>0</v>
      </c>
      <c r="T16" s="58">
        <v>0</v>
      </c>
      <c r="U16" s="92">
        <v>0</v>
      </c>
      <c r="V16" s="58">
        <v>0</v>
      </c>
      <c r="W16" s="58">
        <v>0</v>
      </c>
      <c r="X16" s="58">
        <v>0</v>
      </c>
      <c r="Y16" s="58">
        <v>51424666</v>
      </c>
      <c r="Z16" s="58">
        <f t="shared" si="0"/>
        <v>43239.144044321329</v>
      </c>
      <c r="AA16" s="58">
        <f t="shared" si="1"/>
        <v>47483.532779316716</v>
      </c>
      <c r="AB16" s="58">
        <f t="shared" si="2"/>
        <v>381.16061845889294</v>
      </c>
      <c r="AC16" s="153">
        <v>21</v>
      </c>
      <c r="AD16" s="2"/>
      <c r="AE16" s="81">
        <f t="shared" ref="AE16" si="6">SUM(K16:M16)-N16</f>
        <v>0</v>
      </c>
      <c r="AF16" s="81">
        <f t="shared" si="4"/>
        <v>-0.46722068328381283</v>
      </c>
      <c r="AG16" s="81">
        <f t="shared" si="5"/>
        <v>0</v>
      </c>
    </row>
    <row r="17" spans="1:35" s="81" customFormat="1" ht="11.25" customHeight="1" x14ac:dyDescent="0.25">
      <c r="A17" s="53">
        <v>2</v>
      </c>
      <c r="B17" s="2" t="s">
        <v>176</v>
      </c>
      <c r="C17" s="2" t="s">
        <v>179</v>
      </c>
      <c r="D17" s="58">
        <v>1389</v>
      </c>
      <c r="E17" s="58">
        <v>67</v>
      </c>
      <c r="F17" s="58">
        <v>0</v>
      </c>
      <c r="G17" s="58">
        <v>59</v>
      </c>
      <c r="H17" s="58">
        <v>0</v>
      </c>
      <c r="I17" s="58">
        <v>178053</v>
      </c>
      <c r="J17" s="58">
        <v>187958</v>
      </c>
      <c r="K17" s="58">
        <v>2814564</v>
      </c>
      <c r="L17" s="58">
        <v>58719572</v>
      </c>
      <c r="M17" s="58">
        <v>3096187</v>
      </c>
      <c r="N17" s="58">
        <v>64630323</v>
      </c>
      <c r="O17" s="58">
        <v>46530</v>
      </c>
      <c r="P17" s="58">
        <v>0</v>
      </c>
      <c r="Q17" s="58">
        <v>6382288</v>
      </c>
      <c r="R17" s="58">
        <v>0</v>
      </c>
      <c r="S17" s="58">
        <v>6850000</v>
      </c>
      <c r="T17" s="58">
        <v>50447</v>
      </c>
      <c r="U17" s="58">
        <v>1799049</v>
      </c>
      <c r="V17" s="58">
        <v>437546</v>
      </c>
      <c r="W17" s="58">
        <v>0</v>
      </c>
      <c r="X17" s="58">
        <v>1118418</v>
      </c>
      <c r="Y17" s="58">
        <v>81268071</v>
      </c>
      <c r="Z17" s="58">
        <f t="shared" si="0"/>
        <v>42274.709863210941</v>
      </c>
      <c r="AA17" s="58">
        <f t="shared" si="1"/>
        <v>58508.330453563714</v>
      </c>
      <c r="AB17" s="58">
        <f t="shared" si="2"/>
        <v>432.37356749912215</v>
      </c>
      <c r="AC17" s="156">
        <v>21</v>
      </c>
      <c r="AD17" s="2"/>
      <c r="AE17" s="81">
        <f t="shared" ref="AE17:AE19" si="7">SUM(K17:M17)-N17</f>
        <v>0</v>
      </c>
      <c r="AF17" s="81">
        <f t="shared" si="4"/>
        <v>0.11015118790237466</v>
      </c>
      <c r="AG17" s="81">
        <f t="shared" si="5"/>
        <v>0</v>
      </c>
    </row>
    <row r="18" spans="1:35" s="81" customFormat="1" ht="11.25" customHeight="1" x14ac:dyDescent="0.25">
      <c r="A18" s="53">
        <v>2</v>
      </c>
      <c r="B18" s="2" t="s">
        <v>183</v>
      </c>
      <c r="C18" s="2" t="s">
        <v>184</v>
      </c>
      <c r="D18" s="58">
        <v>546</v>
      </c>
      <c r="E18" s="58">
        <v>23</v>
      </c>
      <c r="F18" s="58">
        <v>0</v>
      </c>
      <c r="G18" s="58">
        <v>23</v>
      </c>
      <c r="H18" s="58">
        <v>0</v>
      </c>
      <c r="I18" s="58">
        <v>71424</v>
      </c>
      <c r="J18" s="58">
        <v>86067</v>
      </c>
      <c r="K18" s="58">
        <v>1123581</v>
      </c>
      <c r="L18" s="58">
        <v>19787092</v>
      </c>
      <c r="M18" s="58">
        <v>1462175</v>
      </c>
      <c r="N18" s="58">
        <v>22372848</v>
      </c>
      <c r="O18" s="58">
        <v>40976</v>
      </c>
      <c r="P18" s="58">
        <v>0</v>
      </c>
      <c r="Q18" s="58">
        <v>3343011</v>
      </c>
      <c r="R18" s="58">
        <v>0</v>
      </c>
      <c r="S18" s="58">
        <v>0</v>
      </c>
      <c r="T18" s="58">
        <v>76659</v>
      </c>
      <c r="U18" s="58">
        <v>2511056</v>
      </c>
      <c r="V18" s="58">
        <v>493080</v>
      </c>
      <c r="W18" s="58">
        <v>0</v>
      </c>
      <c r="X18" s="58">
        <v>669903</v>
      </c>
      <c r="Y18" s="58">
        <v>29466557</v>
      </c>
      <c r="Z18" s="58">
        <f t="shared" si="0"/>
        <v>36240.095238095237</v>
      </c>
      <c r="AA18" s="58">
        <f t="shared" si="1"/>
        <v>53968.053113553113</v>
      </c>
      <c r="AB18" s="58">
        <f t="shared" si="2"/>
        <v>342.3676554312338</v>
      </c>
      <c r="AC18" s="156">
        <v>16</v>
      </c>
      <c r="AD18" s="2"/>
      <c r="AE18" s="81">
        <f t="shared" si="7"/>
        <v>0</v>
      </c>
      <c r="AF18" s="81">
        <f t="shared" si="4"/>
        <v>-8.7912087910808623E-2</v>
      </c>
      <c r="AG18" s="81">
        <f t="shared" si="5"/>
        <v>0</v>
      </c>
    </row>
    <row r="19" spans="1:35" s="81" customFormat="1" ht="11.25" customHeight="1" x14ac:dyDescent="0.25">
      <c r="A19" s="53">
        <v>3</v>
      </c>
      <c r="B19" s="2" t="s">
        <v>176</v>
      </c>
      <c r="C19" s="2" t="s">
        <v>178</v>
      </c>
      <c r="D19" s="58">
        <v>3194</v>
      </c>
      <c r="E19" s="58">
        <v>140</v>
      </c>
      <c r="F19" s="58">
        <v>0</v>
      </c>
      <c r="G19" s="58">
        <v>0</v>
      </c>
      <c r="H19" s="58">
        <v>128</v>
      </c>
      <c r="I19" s="58">
        <v>338561</v>
      </c>
      <c r="J19" s="58">
        <v>369957</v>
      </c>
      <c r="K19" s="58">
        <v>6898220</v>
      </c>
      <c r="L19" s="58">
        <v>154263016</v>
      </c>
      <c r="M19" s="58">
        <v>6182346</v>
      </c>
      <c r="N19" s="58">
        <v>167343582</v>
      </c>
      <c r="O19" s="58">
        <v>52393</v>
      </c>
      <c r="P19" s="58">
        <v>0</v>
      </c>
      <c r="Q19" s="58">
        <v>28803314</v>
      </c>
      <c r="R19" s="58">
        <v>0</v>
      </c>
      <c r="S19" s="58">
        <v>11531250</v>
      </c>
      <c r="T19" s="58">
        <v>802449</v>
      </c>
      <c r="U19" s="58">
        <v>5574258</v>
      </c>
      <c r="V19" s="58">
        <v>6623410</v>
      </c>
      <c r="W19" s="58">
        <v>0</v>
      </c>
      <c r="X19" s="58">
        <v>2939504</v>
      </c>
      <c r="Y19" s="58">
        <v>223617767</v>
      </c>
      <c r="Z19" s="58">
        <f t="shared" si="0"/>
        <v>48297.750782717594</v>
      </c>
      <c r="AA19" s="58">
        <f t="shared" si="1"/>
        <v>70011.824358171565</v>
      </c>
      <c r="AB19" s="58">
        <f t="shared" si="2"/>
        <v>604.44258927388864</v>
      </c>
      <c r="AC19" s="156">
        <v>21</v>
      </c>
      <c r="AD19" s="2"/>
      <c r="AE19" s="81">
        <f t="shared" si="7"/>
        <v>0</v>
      </c>
      <c r="AF19" s="81">
        <f t="shared" si="4"/>
        <v>0.10644959298952017</v>
      </c>
      <c r="AG19" s="81">
        <f t="shared" si="5"/>
        <v>0</v>
      </c>
    </row>
    <row r="20" spans="1:35" s="81" customFormat="1" ht="11.25" customHeight="1" x14ac:dyDescent="0.25">
      <c r="A20" s="53">
        <v>2</v>
      </c>
      <c r="B20" s="2" t="s">
        <v>219</v>
      </c>
      <c r="C20" s="2" t="s">
        <v>220</v>
      </c>
      <c r="D20" s="58">
        <v>1104</v>
      </c>
      <c r="E20" s="58">
        <v>48</v>
      </c>
      <c r="F20" s="58">
        <v>0</v>
      </c>
      <c r="G20" s="58">
        <v>48</v>
      </c>
      <c r="H20" s="58">
        <v>0</v>
      </c>
      <c r="I20" s="58">
        <v>97695</v>
      </c>
      <c r="J20" s="58">
        <v>126454</v>
      </c>
      <c r="K20" s="58">
        <v>2426482</v>
      </c>
      <c r="L20" s="58">
        <v>42756057</v>
      </c>
      <c r="M20" s="58">
        <v>1607346</v>
      </c>
      <c r="N20" s="58">
        <v>46789885</v>
      </c>
      <c r="O20" s="58">
        <v>42382</v>
      </c>
      <c r="P20" s="58">
        <v>66210</v>
      </c>
      <c r="Q20" s="58">
        <v>7084246</v>
      </c>
      <c r="R20" s="58">
        <v>0</v>
      </c>
      <c r="S20" s="58">
        <v>0</v>
      </c>
      <c r="T20" s="58">
        <v>0</v>
      </c>
      <c r="U20" s="58">
        <v>0</v>
      </c>
      <c r="V20" s="58">
        <v>0</v>
      </c>
      <c r="W20" s="58">
        <v>505975</v>
      </c>
      <c r="X20" s="58">
        <v>3299500</v>
      </c>
      <c r="Y20" s="58">
        <v>57745816</v>
      </c>
      <c r="Z20" s="58">
        <f t="shared" si="0"/>
        <v>38728.3125</v>
      </c>
      <c r="AA20" s="58">
        <f t="shared" si="1"/>
        <v>52305.992753623192</v>
      </c>
      <c r="AB20" s="58">
        <f t="shared" si="2"/>
        <v>456.65472029354549</v>
      </c>
      <c r="AC20" s="156">
        <v>17</v>
      </c>
      <c r="AD20" s="2"/>
      <c r="AE20" s="81">
        <f t="shared" ref="AE20:AE21" si="8">SUM(K20:M20)-N20</f>
        <v>0</v>
      </c>
      <c r="AF20" s="81">
        <f t="shared" si="4"/>
        <v>0.14221014492795803</v>
      </c>
      <c r="AG20" s="81">
        <f t="shared" si="5"/>
        <v>0</v>
      </c>
    </row>
    <row r="21" spans="1:35" s="81" customFormat="1" ht="11.25" customHeight="1" x14ac:dyDescent="0.25">
      <c r="A21" s="53">
        <v>3</v>
      </c>
      <c r="B21" s="2" t="s">
        <v>224</v>
      </c>
      <c r="C21" s="2" t="s">
        <v>227</v>
      </c>
      <c r="D21" s="58">
        <v>2107</v>
      </c>
      <c r="E21" s="58">
        <v>88</v>
      </c>
      <c r="F21" s="58">
        <v>0</v>
      </c>
      <c r="G21" s="58">
        <v>0</v>
      </c>
      <c r="H21" s="58">
        <v>88</v>
      </c>
      <c r="I21" s="58">
        <v>178190</v>
      </c>
      <c r="J21" s="58">
        <v>231420</v>
      </c>
      <c r="K21" s="58">
        <v>3072272</v>
      </c>
      <c r="L21" s="58">
        <v>51028737</v>
      </c>
      <c r="M21" s="58">
        <v>5200841</v>
      </c>
      <c r="N21" s="58">
        <v>59301850</v>
      </c>
      <c r="O21" s="58">
        <v>28145</v>
      </c>
      <c r="P21" s="58">
        <v>11663</v>
      </c>
      <c r="Q21" s="58">
        <v>7192277</v>
      </c>
      <c r="R21" s="58">
        <v>485072</v>
      </c>
      <c r="S21" s="58">
        <v>7214993</v>
      </c>
      <c r="T21" s="58">
        <v>1108193</v>
      </c>
      <c r="U21" s="58">
        <v>1736842</v>
      </c>
      <c r="V21" s="58">
        <v>493909</v>
      </c>
      <c r="W21" s="58"/>
      <c r="X21" s="58">
        <v>818878</v>
      </c>
      <c r="Y21" s="58">
        <v>78363676</v>
      </c>
      <c r="Z21" s="58">
        <f t="shared" si="0"/>
        <v>24218.669672520169</v>
      </c>
      <c r="AA21" s="58">
        <f t="shared" si="1"/>
        <v>37192.062648315143</v>
      </c>
      <c r="AB21" s="58">
        <f t="shared" si="2"/>
        <v>338.62101806239735</v>
      </c>
      <c r="AC21" s="156" t="s">
        <v>225</v>
      </c>
      <c r="AD21" s="2"/>
      <c r="AE21" s="81">
        <f t="shared" si="8"/>
        <v>0</v>
      </c>
      <c r="AF21" s="81">
        <f t="shared" si="4"/>
        <v>0.15899383008945733</v>
      </c>
      <c r="AG21" s="81">
        <f t="shared" si="5"/>
        <v>1</v>
      </c>
    </row>
    <row r="22" spans="1:35" s="183" customFormat="1" ht="11.25" customHeight="1" x14ac:dyDescent="0.25">
      <c r="A22" s="53">
        <v>2</v>
      </c>
      <c r="B22" s="2" t="s">
        <v>230</v>
      </c>
      <c r="C22" s="2" t="s">
        <v>236</v>
      </c>
      <c r="D22" s="58">
        <v>1495</v>
      </c>
      <c r="E22" s="58">
        <v>71</v>
      </c>
      <c r="F22" s="58">
        <v>48</v>
      </c>
      <c r="G22" s="58">
        <v>23</v>
      </c>
      <c r="H22" s="58">
        <v>0</v>
      </c>
      <c r="I22" s="58">
        <v>110039</v>
      </c>
      <c r="J22" s="58">
        <v>152525</v>
      </c>
      <c r="K22" s="58">
        <v>2648251</v>
      </c>
      <c r="L22" s="58">
        <v>48123614</v>
      </c>
      <c r="M22" s="58">
        <v>4072186</v>
      </c>
      <c r="N22" s="58">
        <v>54844051</v>
      </c>
      <c r="O22" s="58">
        <v>36685</v>
      </c>
      <c r="P22" s="58">
        <v>0</v>
      </c>
      <c r="Q22" s="92">
        <v>4241167</v>
      </c>
      <c r="R22" s="58">
        <v>383792</v>
      </c>
      <c r="S22" s="58">
        <v>0</v>
      </c>
      <c r="T22" s="58">
        <v>1179519</v>
      </c>
      <c r="U22" s="92">
        <v>1574358</v>
      </c>
      <c r="V22" s="58">
        <v>1132465</v>
      </c>
      <c r="W22" s="58">
        <v>109925</v>
      </c>
      <c r="X22" s="58">
        <v>676877</v>
      </c>
      <c r="Y22" s="58">
        <v>64142154</v>
      </c>
      <c r="Z22" s="58">
        <f t="shared" si="0"/>
        <v>32189.708361204015</v>
      </c>
      <c r="AA22" s="58">
        <f t="shared" si="1"/>
        <v>42904.450836120399</v>
      </c>
      <c r="AB22" s="58">
        <f t="shared" si="2"/>
        <v>420.53534830355682</v>
      </c>
      <c r="AC22" s="153">
        <v>20</v>
      </c>
      <c r="AD22" s="2"/>
      <c r="AE22" s="2">
        <f t="shared" ref="AE22" si="9">SUM(K22:M22)-N22</f>
        <v>0</v>
      </c>
      <c r="AF22" s="81">
        <f t="shared" si="4"/>
        <v>-1.6053511702921242E-2</v>
      </c>
      <c r="AG22" s="81">
        <f t="shared" si="5"/>
        <v>0</v>
      </c>
      <c r="AH22" s="186"/>
      <c r="AI22" s="186"/>
    </row>
    <row r="23" spans="1:35" s="186" customFormat="1" ht="11.25" customHeight="1" x14ac:dyDescent="0.25">
      <c r="A23" s="182"/>
      <c r="B23" s="183"/>
      <c r="C23" s="187"/>
      <c r="D23" s="184"/>
      <c r="E23" s="184"/>
      <c r="F23" s="184"/>
      <c r="G23" s="184"/>
      <c r="H23" s="184"/>
      <c r="I23" s="184"/>
      <c r="J23" s="184"/>
      <c r="K23" s="184"/>
      <c r="L23" s="184"/>
      <c r="M23" s="184"/>
      <c r="N23" s="184"/>
      <c r="O23" s="184"/>
      <c r="P23" s="184"/>
      <c r="Q23" s="184"/>
      <c r="R23" s="184"/>
      <c r="S23" s="184"/>
      <c r="T23" s="184"/>
      <c r="U23" s="184"/>
      <c r="V23" s="184"/>
      <c r="W23" s="184"/>
      <c r="X23" s="184"/>
      <c r="Y23" s="184"/>
      <c r="Z23" s="184"/>
      <c r="AA23" s="184"/>
      <c r="AB23" s="184"/>
      <c r="AC23" s="184"/>
      <c r="AD23" s="185"/>
      <c r="AE23" s="183"/>
    </row>
    <row r="24" spans="1:35" s="3" customFormat="1" ht="11.25" customHeight="1" x14ac:dyDescent="0.25">
      <c r="A24" s="56" t="s">
        <v>107</v>
      </c>
      <c r="D24" s="61"/>
      <c r="E24" s="61"/>
      <c r="F24" s="61"/>
      <c r="G24" s="61"/>
      <c r="H24" s="61"/>
      <c r="I24" s="61"/>
      <c r="J24" s="61"/>
      <c r="K24" s="47"/>
      <c r="L24" s="47"/>
      <c r="M24" s="47"/>
      <c r="N24" s="47"/>
      <c r="O24" s="47"/>
      <c r="P24" s="65"/>
      <c r="Q24" s="65"/>
      <c r="R24" s="78"/>
      <c r="S24" s="65"/>
      <c r="T24" s="65"/>
      <c r="U24" s="65"/>
      <c r="V24" s="65"/>
      <c r="W24" s="65"/>
      <c r="X24" s="65"/>
      <c r="Y24" s="47"/>
      <c r="Z24" s="61"/>
      <c r="AA24" s="61"/>
      <c r="AB24" s="61"/>
      <c r="AC24" s="57"/>
      <c r="AD24" s="69"/>
    </row>
    <row r="25" spans="1:35" s="3" customFormat="1" ht="11.25" customHeight="1" x14ac:dyDescent="0.25">
      <c r="A25" s="56">
        <f>COUNTIF(A15:A22,"=1")</f>
        <v>2</v>
      </c>
      <c r="B25" s="3" t="s">
        <v>108</v>
      </c>
      <c r="D25" s="61">
        <f>IFERROR(AVERAGEIF($A$15:$A$22,1,D15:D22),0)</f>
        <v>958</v>
      </c>
      <c r="E25" s="61">
        <f>IFERROR(AVERAGEIF($A$15:$A$22,1,E15:E22),0)</f>
        <v>58.5</v>
      </c>
      <c r="F25" s="61">
        <f>IFERROR(AVERAGEIF($A$15:$A$22,1,F15:F22),0)</f>
        <v>57</v>
      </c>
      <c r="G25" s="61">
        <f t="shared" ref="G25:AB25" si="10">IFERROR(AVERAGEIF($A$15:$A$22,1,G15:G22),0)</f>
        <v>0</v>
      </c>
      <c r="H25" s="61">
        <f t="shared" si="10"/>
        <v>0</v>
      </c>
      <c r="I25" s="61">
        <f t="shared" si="10"/>
        <v>94585</v>
      </c>
      <c r="J25" s="61">
        <f t="shared" si="10"/>
        <v>117029</v>
      </c>
      <c r="K25" s="61">
        <f t="shared" si="10"/>
        <v>1542937.5</v>
      </c>
      <c r="L25" s="61">
        <f t="shared" si="10"/>
        <v>39158458</v>
      </c>
      <c r="M25" s="61">
        <f t="shared" si="10"/>
        <v>2617401.5</v>
      </c>
      <c r="N25" s="61">
        <f t="shared" si="10"/>
        <v>43318797</v>
      </c>
      <c r="O25" s="61">
        <f t="shared" si="10"/>
        <v>44878</v>
      </c>
      <c r="P25" s="61">
        <f t="shared" si="10"/>
        <v>0</v>
      </c>
      <c r="Q25" s="61">
        <f t="shared" si="10"/>
        <v>1766771</v>
      </c>
      <c r="R25" s="61">
        <f t="shared" si="10"/>
        <v>0</v>
      </c>
      <c r="S25" s="61">
        <f t="shared" si="10"/>
        <v>170437.5</v>
      </c>
      <c r="T25" s="61">
        <f t="shared" si="10"/>
        <v>34858.5</v>
      </c>
      <c r="U25" s="61">
        <f t="shared" si="10"/>
        <v>398508.5</v>
      </c>
      <c r="V25" s="61">
        <f t="shared" si="10"/>
        <v>43629.5</v>
      </c>
      <c r="W25" s="61">
        <f t="shared" si="10"/>
        <v>0</v>
      </c>
      <c r="X25" s="61">
        <f t="shared" si="10"/>
        <v>137793.5</v>
      </c>
      <c r="Y25" s="61">
        <f t="shared" si="10"/>
        <v>45870795.5</v>
      </c>
      <c r="Z25" s="61">
        <f t="shared" si="10"/>
        <v>40520.486187826929</v>
      </c>
      <c r="AA25" s="61">
        <f t="shared" si="10"/>
        <v>47941.601323631949</v>
      </c>
      <c r="AB25" s="61">
        <f t="shared" si="10"/>
        <v>393.90949867488837</v>
      </c>
      <c r="AC25" s="61"/>
    </row>
    <row r="26" spans="1:35" s="3" customFormat="1" ht="11.25" customHeight="1" x14ac:dyDescent="0.25">
      <c r="A26" s="56">
        <f>COUNTIF(A15:A22,"=2")</f>
        <v>4</v>
      </c>
      <c r="B26" s="3" t="s">
        <v>109</v>
      </c>
      <c r="D26" s="61">
        <f>IFERROR(AVERAGEIF($A$15:$A$22,2,D15:D22),0)</f>
        <v>1133.5</v>
      </c>
      <c r="E26" s="61">
        <f>IFERROR(AVERAGEIF($A$15:$A$22,2,E15:E22),0)</f>
        <v>52.25</v>
      </c>
      <c r="F26" s="61">
        <f t="shared" ref="F26:AB26" si="11">IFERROR(AVERAGEIF($A$15:$A$22,2,F15:F22),0)</f>
        <v>12</v>
      </c>
      <c r="G26" s="61">
        <f t="shared" si="11"/>
        <v>38.25</v>
      </c>
      <c r="H26" s="61">
        <f t="shared" si="11"/>
        <v>0</v>
      </c>
      <c r="I26" s="61">
        <f t="shared" si="11"/>
        <v>114302.75</v>
      </c>
      <c r="J26" s="61">
        <f t="shared" si="11"/>
        <v>138251</v>
      </c>
      <c r="K26" s="61">
        <f t="shared" si="11"/>
        <v>2253219.5</v>
      </c>
      <c r="L26" s="61">
        <f t="shared" si="11"/>
        <v>42346583.75</v>
      </c>
      <c r="M26" s="61">
        <f t="shared" si="11"/>
        <v>2559473.5</v>
      </c>
      <c r="N26" s="61">
        <f t="shared" si="11"/>
        <v>47159276.75</v>
      </c>
      <c r="O26" s="61">
        <f t="shared" si="11"/>
        <v>41643.25</v>
      </c>
      <c r="P26" s="61">
        <f t="shared" si="11"/>
        <v>16552.5</v>
      </c>
      <c r="Q26" s="61">
        <f t="shared" si="11"/>
        <v>5262678</v>
      </c>
      <c r="R26" s="61">
        <f t="shared" si="11"/>
        <v>95948</v>
      </c>
      <c r="S26" s="61">
        <f t="shared" si="11"/>
        <v>1712500</v>
      </c>
      <c r="T26" s="61">
        <f t="shared" si="11"/>
        <v>326656.25</v>
      </c>
      <c r="U26" s="61">
        <f t="shared" si="11"/>
        <v>1471115.75</v>
      </c>
      <c r="V26" s="61">
        <f t="shared" si="11"/>
        <v>515772.75</v>
      </c>
      <c r="W26" s="61">
        <f t="shared" si="11"/>
        <v>153975</v>
      </c>
      <c r="X26" s="61">
        <f t="shared" si="11"/>
        <v>1441174.5</v>
      </c>
      <c r="Y26" s="61">
        <f t="shared" si="11"/>
        <v>58155649.5</v>
      </c>
      <c r="Z26" s="61">
        <f t="shared" si="11"/>
        <v>37358.206490627548</v>
      </c>
      <c r="AA26" s="61">
        <f t="shared" si="11"/>
        <v>51921.70678921511</v>
      </c>
      <c r="AB26" s="61">
        <f t="shared" si="11"/>
        <v>412.98282288186454</v>
      </c>
      <c r="AC26" s="61"/>
    </row>
    <row r="27" spans="1:35" s="3" customFormat="1" ht="11.25" customHeight="1" x14ac:dyDescent="0.25">
      <c r="A27" s="56">
        <f>COUNTIF(A15:A22,"=3")</f>
        <v>2</v>
      </c>
      <c r="B27" s="3" t="s">
        <v>110</v>
      </c>
      <c r="D27" s="61">
        <f>IFERROR(AVERAGEIF($A$15:$A$22,3,D15:D22),0)</f>
        <v>2650.5</v>
      </c>
      <c r="E27" s="61">
        <f>IFERROR(AVERAGEIF($A$15:$A$22,3,E15:E22),0)</f>
        <v>114</v>
      </c>
      <c r="F27" s="61">
        <f t="shared" ref="F27:AB27" si="12">IFERROR(AVERAGEIF($A$15:$A$22,3,F15:F22),0)</f>
        <v>0</v>
      </c>
      <c r="G27" s="61">
        <f t="shared" si="12"/>
        <v>0</v>
      </c>
      <c r="H27" s="61">
        <f t="shared" si="12"/>
        <v>108</v>
      </c>
      <c r="I27" s="61">
        <f t="shared" si="12"/>
        <v>258375.5</v>
      </c>
      <c r="J27" s="61">
        <f t="shared" si="12"/>
        <v>300688.5</v>
      </c>
      <c r="K27" s="61">
        <f t="shared" si="12"/>
        <v>4985246</v>
      </c>
      <c r="L27" s="61">
        <f t="shared" si="12"/>
        <v>102645876.5</v>
      </c>
      <c r="M27" s="61">
        <f t="shared" si="12"/>
        <v>5691593.5</v>
      </c>
      <c r="N27" s="61">
        <f t="shared" si="12"/>
        <v>113322716</v>
      </c>
      <c r="O27" s="61">
        <f t="shared" si="12"/>
        <v>40269</v>
      </c>
      <c r="P27" s="61">
        <f t="shared" si="12"/>
        <v>5831.5</v>
      </c>
      <c r="Q27" s="61">
        <f t="shared" si="12"/>
        <v>17997795.5</v>
      </c>
      <c r="R27" s="61">
        <f t="shared" si="12"/>
        <v>242536</v>
      </c>
      <c r="S27" s="61">
        <f t="shared" si="12"/>
        <v>9373121.5</v>
      </c>
      <c r="T27" s="61">
        <f t="shared" si="12"/>
        <v>955321</v>
      </c>
      <c r="U27" s="61">
        <f t="shared" si="12"/>
        <v>3655550</v>
      </c>
      <c r="V27" s="61">
        <f t="shared" si="12"/>
        <v>3558659.5</v>
      </c>
      <c r="W27" s="61">
        <f t="shared" si="12"/>
        <v>0</v>
      </c>
      <c r="X27" s="61">
        <f t="shared" si="12"/>
        <v>1879191</v>
      </c>
      <c r="Y27" s="61">
        <f t="shared" si="12"/>
        <v>150990721.5</v>
      </c>
      <c r="Z27" s="61">
        <f t="shared" si="12"/>
        <v>36258.210227618882</v>
      </c>
      <c r="AA27" s="61">
        <f t="shared" si="12"/>
        <v>53601.943503243354</v>
      </c>
      <c r="AB27" s="61">
        <f t="shared" si="12"/>
        <v>471.53180366814297</v>
      </c>
      <c r="AC27" s="61"/>
    </row>
    <row r="28" spans="1:35" s="63" customFormat="1" ht="11.25" customHeight="1" x14ac:dyDescent="0.25">
      <c r="A28" s="67">
        <f>COUNTIF(A15:A22,"=4")</f>
        <v>0</v>
      </c>
      <c r="B28" s="63" t="s">
        <v>111</v>
      </c>
      <c r="D28" s="61">
        <f>IFERROR(AVERAGEIF($A$15:$A$22,4,D15:D22),0)</f>
        <v>0</v>
      </c>
      <c r="E28" s="61">
        <f>IFERROR(AVERAGEIF($A$15:$A$22,4,E15:E22),0)</f>
        <v>0</v>
      </c>
      <c r="F28" s="61">
        <f t="shared" ref="F28:AB28" si="13">IFERROR(AVERAGEIF($A$15:$A$22,4,F15:F22),0)</f>
        <v>0</v>
      </c>
      <c r="G28" s="61">
        <f t="shared" si="13"/>
        <v>0</v>
      </c>
      <c r="H28" s="61">
        <f t="shared" si="13"/>
        <v>0</v>
      </c>
      <c r="I28" s="61">
        <f t="shared" si="13"/>
        <v>0</v>
      </c>
      <c r="J28" s="61">
        <f t="shared" si="13"/>
        <v>0</v>
      </c>
      <c r="K28" s="61">
        <f t="shared" si="13"/>
        <v>0</v>
      </c>
      <c r="L28" s="61">
        <f t="shared" si="13"/>
        <v>0</v>
      </c>
      <c r="M28" s="61">
        <f t="shared" si="13"/>
        <v>0</v>
      </c>
      <c r="N28" s="61">
        <f t="shared" si="13"/>
        <v>0</v>
      </c>
      <c r="O28" s="61">
        <f t="shared" si="13"/>
        <v>0</v>
      </c>
      <c r="P28" s="61">
        <f t="shared" si="13"/>
        <v>0</v>
      </c>
      <c r="Q28" s="61">
        <f t="shared" si="13"/>
        <v>0</v>
      </c>
      <c r="R28" s="61">
        <f t="shared" si="13"/>
        <v>0</v>
      </c>
      <c r="S28" s="61">
        <f t="shared" si="13"/>
        <v>0</v>
      </c>
      <c r="T28" s="61">
        <f t="shared" si="13"/>
        <v>0</v>
      </c>
      <c r="U28" s="61">
        <f t="shared" si="13"/>
        <v>0</v>
      </c>
      <c r="V28" s="61">
        <f t="shared" si="13"/>
        <v>0</v>
      </c>
      <c r="W28" s="61">
        <f t="shared" si="13"/>
        <v>0</v>
      </c>
      <c r="X28" s="61">
        <f t="shared" si="13"/>
        <v>0</v>
      </c>
      <c r="Y28" s="61">
        <f t="shared" si="13"/>
        <v>0</v>
      </c>
      <c r="Z28" s="61">
        <f t="shared" si="13"/>
        <v>0</v>
      </c>
      <c r="AA28" s="61">
        <f t="shared" si="13"/>
        <v>0</v>
      </c>
      <c r="AB28" s="61">
        <f t="shared" si="13"/>
        <v>0</v>
      </c>
      <c r="AC28" s="64"/>
    </row>
    <row r="29" spans="1:35" s="3" customFormat="1" ht="11.25" customHeight="1" x14ac:dyDescent="0.25">
      <c r="A29" s="56">
        <f>SUM(A25:A28)</f>
        <v>8</v>
      </c>
      <c r="B29" s="3" t="s">
        <v>112</v>
      </c>
      <c r="D29" s="61">
        <f>ROUND(SUM(D25:D28)/$A$29,0)</f>
        <v>593</v>
      </c>
      <c r="E29" s="61">
        <f t="shared" ref="E29:AB29" si="14">ROUND(SUM(E25:E28)/$A$29,0)</f>
        <v>28</v>
      </c>
      <c r="F29" s="61">
        <f t="shared" si="14"/>
        <v>9</v>
      </c>
      <c r="G29" s="61">
        <f t="shared" si="14"/>
        <v>5</v>
      </c>
      <c r="H29" s="61">
        <f t="shared" si="14"/>
        <v>14</v>
      </c>
      <c r="I29" s="61">
        <f t="shared" si="14"/>
        <v>58408</v>
      </c>
      <c r="J29" s="61">
        <f t="shared" si="14"/>
        <v>69496</v>
      </c>
      <c r="K29" s="61">
        <f t="shared" si="14"/>
        <v>1097675</v>
      </c>
      <c r="L29" s="61">
        <f t="shared" si="14"/>
        <v>23018865</v>
      </c>
      <c r="M29" s="61">
        <f t="shared" si="14"/>
        <v>1358559</v>
      </c>
      <c r="N29" s="61">
        <f t="shared" si="14"/>
        <v>25475099</v>
      </c>
      <c r="O29" s="61">
        <f t="shared" si="14"/>
        <v>15849</v>
      </c>
      <c r="P29" s="61">
        <f t="shared" si="14"/>
        <v>2798</v>
      </c>
      <c r="Q29" s="61">
        <f t="shared" si="14"/>
        <v>3128406</v>
      </c>
      <c r="R29" s="61">
        <f t="shared" si="14"/>
        <v>42311</v>
      </c>
      <c r="S29" s="61">
        <f t="shared" si="14"/>
        <v>1407007</v>
      </c>
      <c r="T29" s="61">
        <f t="shared" si="14"/>
        <v>164604</v>
      </c>
      <c r="U29" s="61">
        <f t="shared" si="14"/>
        <v>690647</v>
      </c>
      <c r="V29" s="61">
        <f t="shared" si="14"/>
        <v>514758</v>
      </c>
      <c r="W29" s="61">
        <f t="shared" si="14"/>
        <v>19247</v>
      </c>
      <c r="X29" s="61">
        <f t="shared" si="14"/>
        <v>432270</v>
      </c>
      <c r="Y29" s="61">
        <f t="shared" si="14"/>
        <v>31877146</v>
      </c>
      <c r="Z29" s="61">
        <f t="shared" si="14"/>
        <v>14267</v>
      </c>
      <c r="AA29" s="61">
        <f t="shared" si="14"/>
        <v>19183</v>
      </c>
      <c r="AB29" s="61">
        <f t="shared" si="14"/>
        <v>160</v>
      </c>
      <c r="AC29" s="61"/>
    </row>
    <row r="30" spans="1:35" s="3" customFormat="1" ht="11.25" customHeight="1" x14ac:dyDescent="0.25">
      <c r="A30" s="56"/>
      <c r="D30" s="61"/>
      <c r="E30" s="61"/>
      <c r="F30" s="61"/>
      <c r="G30" s="61"/>
      <c r="H30" s="61"/>
      <c r="I30" s="61"/>
      <c r="J30" s="61"/>
      <c r="K30" s="47"/>
      <c r="L30" s="47"/>
      <c r="M30" s="47"/>
      <c r="N30" s="47"/>
      <c r="O30" s="47"/>
      <c r="P30" s="65"/>
      <c r="Q30" s="65"/>
      <c r="R30" s="78"/>
      <c r="S30" s="65"/>
      <c r="T30" s="65"/>
      <c r="U30" s="65"/>
      <c r="V30" s="65"/>
      <c r="W30" s="65"/>
      <c r="X30" s="65"/>
      <c r="Y30" s="47"/>
      <c r="Z30" s="61"/>
      <c r="AA30" s="61"/>
      <c r="AB30" s="61"/>
      <c r="AC30" s="57"/>
    </row>
    <row r="31" spans="1:35" s="3" customFormat="1" ht="11.25" customHeight="1" x14ac:dyDescent="0.25">
      <c r="A31" s="56"/>
      <c r="D31" s="61"/>
      <c r="E31" s="61"/>
      <c r="F31" s="61"/>
      <c r="G31" s="61"/>
      <c r="H31" s="61"/>
      <c r="I31" s="61"/>
      <c r="J31" s="61"/>
      <c r="K31" s="47"/>
      <c r="L31" s="47"/>
      <c r="M31" s="47"/>
      <c r="N31" s="47"/>
      <c r="O31" s="47"/>
      <c r="P31" s="65"/>
      <c r="Q31" s="65"/>
      <c r="R31" s="78"/>
      <c r="S31" s="65"/>
      <c r="T31" s="65"/>
      <c r="U31" s="65"/>
      <c r="V31" s="65"/>
      <c r="W31" s="65"/>
      <c r="X31" s="65"/>
      <c r="Y31" s="47"/>
      <c r="Z31" s="61"/>
      <c r="AA31" s="61"/>
      <c r="AB31" s="61"/>
      <c r="AC31" s="57"/>
    </row>
    <row r="32" spans="1:35" s="3" customFormat="1" ht="11.25" customHeight="1" x14ac:dyDescent="0.25">
      <c r="A32" s="56"/>
      <c r="D32" s="61"/>
      <c r="E32" s="61"/>
      <c r="F32" s="61"/>
      <c r="G32" s="61"/>
      <c r="H32" s="61"/>
      <c r="I32" s="61"/>
      <c r="J32" s="61"/>
      <c r="K32" s="47"/>
      <c r="L32" s="47"/>
      <c r="M32" s="47"/>
      <c r="N32" s="47"/>
      <c r="O32" s="47"/>
      <c r="P32" s="65"/>
      <c r="Q32" s="65"/>
      <c r="R32" s="78"/>
      <c r="S32" s="65"/>
      <c r="T32" s="65"/>
      <c r="U32" s="65"/>
      <c r="V32" s="65"/>
      <c r="W32" s="65"/>
      <c r="X32" s="65"/>
      <c r="Y32" s="47"/>
      <c r="Z32" s="61"/>
      <c r="AA32" s="61"/>
      <c r="AB32" s="61"/>
      <c r="AC32" s="57"/>
    </row>
    <row r="36" spans="3:4" ht="13.5" x14ac:dyDescent="0.25">
      <c r="C36" s="150" t="s">
        <v>134</v>
      </c>
      <c r="D36" s="58"/>
    </row>
    <row r="37" spans="3:4" ht="13.5" x14ac:dyDescent="0.25">
      <c r="C37" s="2" t="s">
        <v>135</v>
      </c>
      <c r="D37" s="146">
        <f>+NewElementarySchools!A27</f>
        <v>2</v>
      </c>
    </row>
    <row r="38" spans="3:4" ht="13.5" x14ac:dyDescent="0.25">
      <c r="C38" s="2" t="s">
        <v>136</v>
      </c>
      <c r="D38" s="146">
        <f>+NewMiddleSchools!A33</f>
        <v>4</v>
      </c>
    </row>
    <row r="39" spans="3:4" ht="13.5" x14ac:dyDescent="0.25">
      <c r="C39" s="2" t="s">
        <v>137</v>
      </c>
      <c r="D39" s="146">
        <f>+NewHighSchools!A29</f>
        <v>2</v>
      </c>
    </row>
    <row r="40" spans="3:4" ht="13.5" x14ac:dyDescent="0.25">
      <c r="C40" s="2" t="s">
        <v>138</v>
      </c>
      <c r="D40" s="151">
        <f>+NewOther!A20</f>
        <v>3</v>
      </c>
    </row>
    <row r="41" spans="3:4" ht="13.5" x14ac:dyDescent="0.25">
      <c r="C41" s="3" t="s">
        <v>107</v>
      </c>
      <c r="D41" s="146">
        <f>SUM(D37:D40)</f>
        <v>11</v>
      </c>
    </row>
    <row r="42" spans="3:4" ht="13.5" x14ac:dyDescent="0.25">
      <c r="C42" s="3" t="s">
        <v>131</v>
      </c>
      <c r="D42" s="149">
        <f>A29</f>
        <v>8</v>
      </c>
    </row>
    <row r="43" spans="3:4" ht="13.5" x14ac:dyDescent="0.25">
      <c r="C43" s="3" t="s">
        <v>132</v>
      </c>
      <c r="D43" s="129">
        <f>+D41-D42</f>
        <v>3</v>
      </c>
    </row>
  </sheetData>
  <mergeCells count="2">
    <mergeCell ref="B1:AC1"/>
    <mergeCell ref="B2:AC2"/>
  </mergeCells>
  <phoneticPr fontId="2" type="noConversion"/>
  <conditionalFormatting sqref="P15">
    <cfRule type="cellIs" dxfId="10" priority="5" stopIfTrue="1" operator="greaterThan">
      <formula>#REF!</formula>
    </cfRule>
  </conditionalFormatting>
  <conditionalFormatting sqref="P17:P18">
    <cfRule type="cellIs" dxfId="9" priority="4" stopIfTrue="1" operator="greaterThan">
      <formula>#REF!</formula>
    </cfRule>
  </conditionalFormatting>
  <conditionalFormatting sqref="P20">
    <cfRule type="cellIs" dxfId="8" priority="1" stopIfTrue="1" operator="greaterThan">
      <formula>#REF!</formula>
    </cfRule>
  </conditionalFormatting>
  <pageMargins left="0.25" right="0.25" top="0.75" bottom="0.75" header="0.3" footer="0.3"/>
  <pageSetup paperSize="5" scale="60" fitToHeight="0" orientation="landscape" r:id="rId1"/>
  <headerFooter alignWithMargins="0"/>
  <rowBreaks count="1" manualBreakCount="1">
    <brk id="3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pageSetUpPr fitToPage="1"/>
  </sheetPr>
  <dimension ref="A1:AG27"/>
  <sheetViews>
    <sheetView zoomScale="120" zoomScaleNormal="120" workbookViewId="0">
      <pane ySplit="14" topLeftCell="A15" activePane="bottomLeft" state="frozen"/>
      <selection activeCell="A15" sqref="A15"/>
      <selection pane="bottomLeft" activeCell="E27" sqref="E27"/>
    </sheetView>
  </sheetViews>
  <sheetFormatPr defaultColWidth="9.140625" defaultRowHeight="12.75" x14ac:dyDescent="0.25"/>
  <cols>
    <col min="1" max="1" width="4.28515625" style="32" customWidth="1"/>
    <col min="2" max="2" width="9.140625" style="32"/>
    <col min="3" max="3" width="19.28515625" style="32" customWidth="1"/>
    <col min="4" max="4" width="7.7109375" style="32" customWidth="1"/>
    <col min="5" max="5" width="8" style="32" customWidth="1"/>
    <col min="6" max="10" width="6.7109375" style="32" customWidth="1"/>
    <col min="11" max="12" width="8.28515625" style="32" customWidth="1"/>
    <col min="13" max="13" width="8.85546875" style="32" customWidth="1"/>
    <col min="14" max="15" width="9.140625" style="32"/>
    <col min="16" max="16" width="7.28515625" style="32" customWidth="1"/>
    <col min="17" max="17" width="7.85546875" style="32" customWidth="1"/>
    <col min="18" max="18" width="9.140625" style="32" customWidth="1"/>
    <col min="19" max="19" width="7.42578125" style="32" customWidth="1"/>
    <col min="20" max="21" width="9.140625" style="32" customWidth="1"/>
    <col min="22" max="22" width="7.28515625" style="32" customWidth="1"/>
    <col min="23" max="23" width="9.140625" style="32" customWidth="1"/>
    <col min="24" max="24" width="7.5703125" style="32" customWidth="1"/>
    <col min="25" max="25" width="9.140625" style="32"/>
    <col min="26" max="26" width="9.140625" style="32" customWidth="1"/>
    <col min="27" max="27" width="8.28515625" style="32" customWidth="1"/>
    <col min="28" max="29" width="8" style="32" customWidth="1"/>
    <col min="30" max="30" width="3.7109375" style="32" customWidth="1"/>
    <col min="31" max="31" width="9.140625" style="32" customWidth="1"/>
    <col min="32" max="16384" width="9.140625" style="32"/>
  </cols>
  <sheetData>
    <row r="1" spans="1:33" s="50" customFormat="1" ht="15.75" x14ac:dyDescent="0.25">
      <c r="B1" s="25" t="s">
        <v>45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6"/>
      <c r="O1" s="26"/>
      <c r="P1" s="26"/>
      <c r="Q1" s="26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43"/>
    </row>
    <row r="2" spans="1:33" s="50" customFormat="1" ht="15.75" x14ac:dyDescent="0.25">
      <c r="B2" s="25" t="s">
        <v>46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6"/>
      <c r="O2" s="26"/>
      <c r="P2" s="26"/>
      <c r="Q2" s="26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43"/>
    </row>
    <row r="3" spans="1:33" ht="18" customHeight="1" x14ac:dyDescent="0.25">
      <c r="B3" s="44" t="s">
        <v>99</v>
      </c>
      <c r="C3" s="45"/>
      <c r="D3" s="49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6"/>
    </row>
    <row r="4" spans="1:33" x14ac:dyDescent="0.25">
      <c r="AC4" s="46"/>
    </row>
    <row r="5" spans="1:33" ht="11.25" customHeight="1" x14ac:dyDescent="0.25">
      <c r="B5" s="47" t="s">
        <v>47</v>
      </c>
      <c r="C5" s="29"/>
      <c r="D5" s="27" t="str">
        <f>SummaryAllConstr!D5</f>
        <v>CALENDAR YEAR 2024</v>
      </c>
      <c r="E5" s="28"/>
      <c r="F5" s="28"/>
      <c r="G5" s="28"/>
      <c r="H5" s="28"/>
      <c r="I5" s="28"/>
      <c r="J5" s="29"/>
      <c r="K5" s="29"/>
      <c r="L5" s="29"/>
      <c r="M5" s="29"/>
      <c r="N5" s="29"/>
      <c r="O5" s="55" t="str">
        <f>SummaryAllConstr!O5</f>
        <v>January 2024</v>
      </c>
      <c r="P5" s="30" t="s">
        <v>98</v>
      </c>
      <c r="Q5" s="31"/>
      <c r="R5" s="29"/>
      <c r="S5" s="29"/>
      <c r="T5" s="29"/>
      <c r="V5" s="29"/>
      <c r="W5" s="29"/>
      <c r="X5" s="29"/>
      <c r="Y5" s="29"/>
      <c r="AC5" s="46"/>
    </row>
    <row r="6" spans="1:33" ht="11.25" customHeight="1" x14ac:dyDescent="0.25">
      <c r="B6" s="47" t="s">
        <v>105</v>
      </c>
      <c r="C6" s="29"/>
      <c r="D6" s="27" t="str">
        <f>SummaryAllConstr!D6</f>
        <v>Construction Contract Completed Between 1/01/2024 and 12/31/2024</v>
      </c>
      <c r="E6" s="28"/>
      <c r="F6" s="28"/>
      <c r="G6" s="28"/>
      <c r="H6" s="28"/>
      <c r="I6" s="28"/>
      <c r="J6" s="29"/>
      <c r="K6" s="29"/>
      <c r="L6" s="29"/>
      <c r="M6" s="29"/>
      <c r="N6" s="29"/>
      <c r="O6" s="31" t="s">
        <v>93</v>
      </c>
      <c r="P6" s="31"/>
      <c r="Q6" s="31">
        <f>SummaryAllConstr!Q6</f>
        <v>27896</v>
      </c>
      <c r="R6" s="29"/>
      <c r="S6" s="29"/>
      <c r="T6" s="29"/>
      <c r="V6" s="29"/>
      <c r="W6" s="29"/>
      <c r="X6" s="29"/>
      <c r="Y6" s="29"/>
      <c r="AC6" s="46"/>
    </row>
    <row r="7" spans="1:33" ht="11.25" customHeight="1" x14ac:dyDescent="0.25">
      <c r="B7" s="47"/>
      <c r="C7" s="29"/>
      <c r="D7" s="27"/>
      <c r="E7" s="28"/>
      <c r="F7" s="28"/>
      <c r="G7" s="28"/>
      <c r="H7" s="28"/>
      <c r="I7" s="28"/>
      <c r="J7" s="29"/>
      <c r="K7" s="29"/>
      <c r="L7" s="29"/>
      <c r="M7" s="29"/>
      <c r="N7" s="29"/>
      <c r="O7" s="31" t="s">
        <v>94</v>
      </c>
      <c r="P7" s="31"/>
      <c r="Q7" s="31">
        <f>SummaryAllConstr!Q7</f>
        <v>30125</v>
      </c>
      <c r="R7" s="29"/>
      <c r="S7" s="29"/>
      <c r="T7" s="29"/>
      <c r="V7" s="29"/>
      <c r="W7" s="29"/>
      <c r="X7" s="29"/>
      <c r="Y7" s="29"/>
      <c r="AB7" s="29"/>
      <c r="AC7" s="46"/>
    </row>
    <row r="8" spans="1:33" ht="11.25" customHeight="1" x14ac:dyDescent="0.25">
      <c r="B8" s="47"/>
      <c r="C8" s="29"/>
      <c r="D8" s="27"/>
      <c r="E8" s="28"/>
      <c r="F8" s="28"/>
      <c r="G8" s="28"/>
      <c r="H8" s="28"/>
      <c r="I8" s="28"/>
      <c r="J8" s="29"/>
      <c r="K8" s="29"/>
      <c r="L8" s="29"/>
      <c r="M8" s="29"/>
      <c r="N8" s="29"/>
      <c r="O8" s="31" t="s">
        <v>95</v>
      </c>
      <c r="P8" s="31"/>
      <c r="Q8" s="31">
        <f>SummaryAllConstr!Q8</f>
        <v>39130</v>
      </c>
      <c r="R8" s="29"/>
      <c r="S8" s="29"/>
      <c r="T8" s="29"/>
      <c r="V8" s="29"/>
      <c r="W8" s="29"/>
      <c r="X8" s="29"/>
      <c r="Y8" s="29"/>
      <c r="AB8" s="29"/>
      <c r="AC8" s="46"/>
    </row>
    <row r="9" spans="1:33" ht="11.25" customHeight="1" x14ac:dyDescent="0.25">
      <c r="B9" s="47"/>
      <c r="C9" s="29"/>
      <c r="D9" s="27"/>
      <c r="E9" s="28"/>
      <c r="F9" s="28"/>
      <c r="G9" s="28"/>
      <c r="H9" s="28"/>
      <c r="I9" s="28"/>
      <c r="J9" s="29"/>
      <c r="K9" s="29"/>
      <c r="L9" s="29"/>
      <c r="M9" s="29"/>
      <c r="N9" s="29"/>
      <c r="R9" s="29"/>
      <c r="S9" s="29"/>
      <c r="T9" s="29"/>
      <c r="V9" s="29"/>
      <c r="W9" s="29"/>
      <c r="X9" s="29"/>
      <c r="Y9" s="29"/>
      <c r="AB9" s="29"/>
      <c r="AC9" s="46"/>
    </row>
    <row r="10" spans="1:33" s="3" customFormat="1" ht="11.25" customHeight="1" x14ac:dyDescent="0.25">
      <c r="A10" s="56" t="s">
        <v>92</v>
      </c>
      <c r="B10" s="1"/>
      <c r="C10" s="1"/>
      <c r="D10" s="61"/>
      <c r="E10" s="61"/>
      <c r="F10" s="61"/>
      <c r="G10" s="61"/>
      <c r="H10" s="61"/>
      <c r="I10" s="61"/>
      <c r="J10" s="61"/>
      <c r="K10" s="47"/>
      <c r="L10" s="29"/>
      <c r="M10" s="29"/>
      <c r="N10" s="33"/>
      <c r="O10" s="34" t="s">
        <v>0</v>
      </c>
      <c r="P10" s="47"/>
      <c r="Q10" s="47"/>
      <c r="R10" s="29"/>
      <c r="S10" s="29"/>
      <c r="T10" s="29"/>
      <c r="U10" s="29" t="s">
        <v>2</v>
      </c>
      <c r="V10" s="29"/>
      <c r="W10" s="29"/>
      <c r="X10" s="29"/>
      <c r="Y10" s="35"/>
      <c r="Z10" s="29" t="s">
        <v>3</v>
      </c>
      <c r="AA10" s="29" t="s">
        <v>1</v>
      </c>
      <c r="AB10" s="29" t="s">
        <v>4</v>
      </c>
      <c r="AC10" s="57"/>
    </row>
    <row r="11" spans="1:33" s="3" customFormat="1" ht="11.25" customHeight="1" x14ac:dyDescent="0.25">
      <c r="A11" s="56" t="s">
        <v>100</v>
      </c>
      <c r="B11" s="1"/>
      <c r="C11" s="1"/>
      <c r="D11" s="28"/>
      <c r="E11" s="28"/>
      <c r="F11" s="36" t="s">
        <v>89</v>
      </c>
      <c r="G11" s="36" t="s">
        <v>89</v>
      </c>
      <c r="H11" s="36" t="s">
        <v>89</v>
      </c>
      <c r="I11" s="28"/>
      <c r="J11" s="29"/>
      <c r="K11" s="37" t="s">
        <v>6</v>
      </c>
      <c r="L11" s="29"/>
      <c r="M11" s="40"/>
      <c r="N11" s="33"/>
      <c r="O11" s="34" t="s">
        <v>4</v>
      </c>
      <c r="P11" s="37" t="s">
        <v>5</v>
      </c>
      <c r="Q11" s="37"/>
      <c r="R11" s="29"/>
      <c r="S11" s="29"/>
      <c r="T11" s="29"/>
      <c r="U11" s="29" t="s">
        <v>7</v>
      </c>
      <c r="V11" s="36" t="s">
        <v>8</v>
      </c>
      <c r="W11" s="29"/>
      <c r="X11" s="29"/>
      <c r="Y11" s="35"/>
      <c r="Z11" s="29" t="s">
        <v>9</v>
      </c>
      <c r="AA11" s="29" t="s">
        <v>4</v>
      </c>
      <c r="AB11" s="29" t="s">
        <v>10</v>
      </c>
      <c r="AC11" s="57"/>
    </row>
    <row r="12" spans="1:33" s="3" customFormat="1" ht="11.25" customHeight="1" x14ac:dyDescent="0.25">
      <c r="A12" s="56" t="s">
        <v>96</v>
      </c>
      <c r="B12" s="1"/>
      <c r="C12" s="1"/>
      <c r="D12" s="36"/>
      <c r="E12" s="36"/>
      <c r="F12" s="37" t="s">
        <v>90</v>
      </c>
      <c r="G12" s="37" t="s">
        <v>90</v>
      </c>
      <c r="H12" s="37" t="s">
        <v>90</v>
      </c>
      <c r="I12" s="36" t="s">
        <v>11</v>
      </c>
      <c r="J12" s="36" t="s">
        <v>12</v>
      </c>
      <c r="K12" s="36" t="s">
        <v>13</v>
      </c>
      <c r="L12" s="36"/>
      <c r="M12" s="37" t="s">
        <v>14</v>
      </c>
      <c r="N12" s="38" t="s">
        <v>0</v>
      </c>
      <c r="O12" s="34" t="s">
        <v>10</v>
      </c>
      <c r="P12" s="36" t="s">
        <v>13</v>
      </c>
      <c r="Q12" s="36"/>
      <c r="R12" s="36"/>
      <c r="S12" s="36"/>
      <c r="T12" s="36" t="s">
        <v>8</v>
      </c>
      <c r="U12" s="36" t="s">
        <v>15</v>
      </c>
      <c r="V12" s="29" t="s">
        <v>16</v>
      </c>
      <c r="W12" s="36" t="s">
        <v>17</v>
      </c>
      <c r="X12" s="36" t="s">
        <v>113</v>
      </c>
      <c r="Y12" s="39" t="s">
        <v>0</v>
      </c>
      <c r="Z12" s="29" t="s">
        <v>18</v>
      </c>
      <c r="AA12" s="29" t="s">
        <v>10</v>
      </c>
      <c r="AB12" s="60" t="s">
        <v>12</v>
      </c>
      <c r="AC12" s="57"/>
    </row>
    <row r="13" spans="1:33" s="3" customFormat="1" ht="11.25" customHeight="1" x14ac:dyDescent="0.25">
      <c r="A13" s="56" t="s">
        <v>97</v>
      </c>
      <c r="B13" s="1" t="s">
        <v>19</v>
      </c>
      <c r="C13" s="1"/>
      <c r="D13" s="37" t="s">
        <v>20</v>
      </c>
      <c r="E13" s="37" t="s">
        <v>21</v>
      </c>
      <c r="F13" s="60" t="s">
        <v>91</v>
      </c>
      <c r="G13" s="60" t="s">
        <v>91</v>
      </c>
      <c r="H13" s="60" t="s">
        <v>91</v>
      </c>
      <c r="I13" s="37" t="s">
        <v>22</v>
      </c>
      <c r="J13" s="37" t="s">
        <v>22</v>
      </c>
      <c r="K13" s="37" t="s">
        <v>24</v>
      </c>
      <c r="L13" s="37" t="s">
        <v>9</v>
      </c>
      <c r="M13" s="37" t="s">
        <v>13</v>
      </c>
      <c r="N13" s="41" t="s">
        <v>25</v>
      </c>
      <c r="O13" s="34" t="s">
        <v>20</v>
      </c>
      <c r="P13" s="37" t="s">
        <v>23</v>
      </c>
      <c r="Q13" s="37" t="s">
        <v>2</v>
      </c>
      <c r="R13" s="37" t="s">
        <v>26</v>
      </c>
      <c r="S13" s="29" t="s">
        <v>2</v>
      </c>
      <c r="T13" s="29" t="s">
        <v>27</v>
      </c>
      <c r="U13" s="29" t="s">
        <v>28</v>
      </c>
      <c r="V13" s="29" t="s">
        <v>29</v>
      </c>
      <c r="W13" s="29" t="s">
        <v>30</v>
      </c>
      <c r="X13" s="29" t="s">
        <v>114</v>
      </c>
      <c r="Y13" s="35" t="s">
        <v>1</v>
      </c>
      <c r="Z13" s="29" t="s">
        <v>20</v>
      </c>
      <c r="AA13" s="29" t="s">
        <v>20</v>
      </c>
      <c r="AB13" s="36" t="s">
        <v>22</v>
      </c>
      <c r="AC13" s="1" t="s">
        <v>31</v>
      </c>
      <c r="AD13" s="52"/>
    </row>
    <row r="14" spans="1:33" s="3" customFormat="1" ht="11.25" customHeight="1" x14ac:dyDescent="0.25">
      <c r="A14" s="56" t="s">
        <v>101</v>
      </c>
      <c r="B14" s="1" t="s">
        <v>32</v>
      </c>
      <c r="C14" s="1" t="s">
        <v>33</v>
      </c>
      <c r="D14" s="37" t="s">
        <v>34</v>
      </c>
      <c r="E14" s="37" t="s">
        <v>34</v>
      </c>
      <c r="F14" s="37" t="s">
        <v>86</v>
      </c>
      <c r="G14" s="37" t="s">
        <v>87</v>
      </c>
      <c r="H14" s="37" t="s">
        <v>88</v>
      </c>
      <c r="I14" s="37" t="s">
        <v>35</v>
      </c>
      <c r="J14" s="37" t="s">
        <v>35</v>
      </c>
      <c r="K14" s="37" t="s">
        <v>37</v>
      </c>
      <c r="L14" s="37" t="s">
        <v>4</v>
      </c>
      <c r="M14" s="37" t="s">
        <v>39</v>
      </c>
      <c r="N14" s="41" t="s">
        <v>4</v>
      </c>
      <c r="O14" s="42" t="s">
        <v>40</v>
      </c>
      <c r="P14" s="37" t="s">
        <v>36</v>
      </c>
      <c r="Q14" s="37" t="s">
        <v>38</v>
      </c>
      <c r="R14" s="37" t="s">
        <v>41</v>
      </c>
      <c r="S14" s="36" t="s">
        <v>4</v>
      </c>
      <c r="T14" s="36" t="s">
        <v>4</v>
      </c>
      <c r="U14" s="36" t="s">
        <v>42</v>
      </c>
      <c r="V14" s="36" t="s">
        <v>4</v>
      </c>
      <c r="W14" s="36" t="s">
        <v>4</v>
      </c>
      <c r="X14" s="36" t="s">
        <v>4</v>
      </c>
      <c r="Y14" s="39" t="s">
        <v>4</v>
      </c>
      <c r="Z14" s="36" t="s">
        <v>40</v>
      </c>
      <c r="AA14" s="36" t="s">
        <v>40</v>
      </c>
      <c r="AB14" s="36" t="s">
        <v>43</v>
      </c>
      <c r="AC14" s="1" t="s">
        <v>44</v>
      </c>
      <c r="AD14" s="52"/>
      <c r="AE14" s="145" t="s">
        <v>125</v>
      </c>
      <c r="AF14" s="145" t="s">
        <v>125</v>
      </c>
      <c r="AG14" s="3" t="s">
        <v>125</v>
      </c>
    </row>
    <row r="15" spans="1:33" s="81" customFormat="1" ht="11.25" customHeight="1" x14ac:dyDescent="0.25">
      <c r="A15" s="53">
        <v>1</v>
      </c>
      <c r="B15" s="2" t="s">
        <v>176</v>
      </c>
      <c r="C15" s="2" t="s">
        <v>177</v>
      </c>
      <c r="D15" s="58">
        <v>833</v>
      </c>
      <c r="E15" s="58">
        <v>49</v>
      </c>
      <c r="F15" s="58">
        <v>46</v>
      </c>
      <c r="G15" s="58">
        <v>0</v>
      </c>
      <c r="H15" s="58">
        <v>0</v>
      </c>
      <c r="I15" s="58">
        <v>88299</v>
      </c>
      <c r="J15" s="58">
        <v>99142</v>
      </c>
      <c r="K15" s="58">
        <v>1754728</v>
      </c>
      <c r="L15" s="58">
        <v>31488923</v>
      </c>
      <c r="M15" s="58">
        <v>1969277</v>
      </c>
      <c r="N15" s="58">
        <v>35212928</v>
      </c>
      <c r="O15" s="58">
        <v>42272</v>
      </c>
      <c r="P15" s="58">
        <v>0</v>
      </c>
      <c r="Q15" s="58">
        <v>3533542</v>
      </c>
      <c r="R15" s="58">
        <v>0</v>
      </c>
      <c r="S15" s="58">
        <v>340875</v>
      </c>
      <c r="T15" s="58">
        <v>69717</v>
      </c>
      <c r="U15" s="58">
        <v>797017</v>
      </c>
      <c r="V15" s="58">
        <v>87259</v>
      </c>
      <c r="W15" s="58">
        <v>0</v>
      </c>
      <c r="X15" s="58">
        <v>275587</v>
      </c>
      <c r="Y15" s="58">
        <v>40316925</v>
      </c>
      <c r="Z15" s="58">
        <f t="shared" ref="Z15:Z16" si="0">IFERROR(L15/D15,0)</f>
        <v>37801.82833133253</v>
      </c>
      <c r="AA15" s="58">
        <f t="shared" ref="AA15:AA16" si="1">IFERROR(Y15/D15,0)</f>
        <v>48399.669867947181</v>
      </c>
      <c r="AB15" s="58">
        <f t="shared" ref="AB15:AB16" si="2">IFERROR(Y15/J15,0)</f>
        <v>406.6583788908838</v>
      </c>
      <c r="AC15" s="156">
        <v>21</v>
      </c>
      <c r="AD15" s="2"/>
      <c r="AE15" s="81">
        <f t="shared" ref="AE15" si="3">SUM(K15:M15)-N15</f>
        <v>0</v>
      </c>
      <c r="AF15" s="81">
        <f t="shared" ref="AF15:AF16" si="4">IF(D15=0,0,N15/D15-O15)</f>
        <v>0.42256902761437232</v>
      </c>
      <c r="AG15" s="81">
        <f t="shared" ref="AG15:AG16" si="5">SUM(P15:X15)+N15-Y15</f>
        <v>0</v>
      </c>
    </row>
    <row r="16" spans="1:33" s="81" customFormat="1" ht="11.25" customHeight="1" x14ac:dyDescent="0.25">
      <c r="A16" s="53">
        <v>1</v>
      </c>
      <c r="B16" s="2" t="s">
        <v>185</v>
      </c>
      <c r="C16" s="2" t="s">
        <v>191</v>
      </c>
      <c r="D16" s="58">
        <v>1083</v>
      </c>
      <c r="E16" s="58">
        <v>68</v>
      </c>
      <c r="F16" s="58">
        <v>68</v>
      </c>
      <c r="G16" s="58">
        <v>0</v>
      </c>
      <c r="H16" s="58">
        <v>0</v>
      </c>
      <c r="I16" s="58">
        <v>100871</v>
      </c>
      <c r="J16" s="58">
        <v>134916</v>
      </c>
      <c r="K16" s="58">
        <v>1331147</v>
      </c>
      <c r="L16" s="58">
        <v>46827993</v>
      </c>
      <c r="M16" s="58">
        <v>3265526</v>
      </c>
      <c r="N16" s="58">
        <v>51424666</v>
      </c>
      <c r="O16" s="58">
        <v>47484</v>
      </c>
      <c r="P16" s="58">
        <v>0</v>
      </c>
      <c r="Q16" s="92">
        <v>0</v>
      </c>
      <c r="R16" s="58">
        <v>0</v>
      </c>
      <c r="S16" s="58">
        <v>0</v>
      </c>
      <c r="T16" s="58">
        <v>0</v>
      </c>
      <c r="U16" s="92">
        <v>0</v>
      </c>
      <c r="V16" s="58">
        <v>0</v>
      </c>
      <c r="W16" s="58">
        <v>0</v>
      </c>
      <c r="X16" s="58">
        <v>0</v>
      </c>
      <c r="Y16" s="58">
        <v>51424666</v>
      </c>
      <c r="Z16" s="58">
        <f t="shared" si="0"/>
        <v>43239.144044321329</v>
      </c>
      <c r="AA16" s="58">
        <f t="shared" si="1"/>
        <v>47483.532779316716</v>
      </c>
      <c r="AB16" s="58">
        <f t="shared" si="2"/>
        <v>381.16061845889294</v>
      </c>
      <c r="AC16" s="153">
        <v>21</v>
      </c>
      <c r="AD16" s="2"/>
      <c r="AE16" s="81">
        <f t="shared" ref="AE16" si="6">SUM(K16:M16)-N16</f>
        <v>0</v>
      </c>
      <c r="AF16" s="81">
        <f t="shared" si="4"/>
        <v>-0.46722068328381283</v>
      </c>
      <c r="AG16" s="81">
        <f t="shared" si="5"/>
        <v>0</v>
      </c>
    </row>
    <row r="17" spans="1:33" s="81" customFormat="1" ht="11.25" customHeight="1" x14ac:dyDescent="0.25">
      <c r="A17" s="53"/>
      <c r="B17" s="2"/>
      <c r="C17" s="2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>
        <f t="shared" ref="Z17:Z18" si="7">IFERROR(L17/D17,0)</f>
        <v>0</v>
      </c>
      <c r="AA17" s="58">
        <f t="shared" ref="AA17:AA18" si="8">IFERROR(Y17/D17,0)</f>
        <v>0</v>
      </c>
      <c r="AB17" s="58">
        <f t="shared" ref="AB17:AB18" si="9">IFERROR(Y17/J17,0)</f>
        <v>0</v>
      </c>
      <c r="AC17" s="156"/>
      <c r="AD17" s="2"/>
      <c r="AE17" s="81">
        <f t="shared" ref="AE17:AE18" si="10">SUM(K17:M17)-N17</f>
        <v>0</v>
      </c>
      <c r="AF17" s="81">
        <f t="shared" ref="AF17:AF18" si="11">IF(D17=0,0,N17/D17-O17)</f>
        <v>0</v>
      </c>
      <c r="AG17" s="81">
        <f t="shared" ref="AG17:AG18" si="12">SUM(P17:X17)+N17-Y17</f>
        <v>0</v>
      </c>
    </row>
    <row r="18" spans="1:33" s="81" customFormat="1" ht="11.25" customHeight="1" x14ac:dyDescent="0.25">
      <c r="A18" s="53"/>
      <c r="B18" s="2"/>
      <c r="C18" s="2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>
        <f t="shared" si="7"/>
        <v>0</v>
      </c>
      <c r="AA18" s="58">
        <f t="shared" si="8"/>
        <v>0</v>
      </c>
      <c r="AB18" s="58">
        <f t="shared" si="9"/>
        <v>0</v>
      </c>
      <c r="AC18" s="156"/>
      <c r="AD18" s="2"/>
      <c r="AE18" s="81">
        <f t="shared" si="10"/>
        <v>0</v>
      </c>
      <c r="AF18" s="81">
        <f t="shared" si="11"/>
        <v>0</v>
      </c>
      <c r="AG18" s="81">
        <f t="shared" si="12"/>
        <v>0</v>
      </c>
    </row>
    <row r="19" spans="1:33" s="81" customFormat="1" ht="11.25" customHeight="1" x14ac:dyDescent="0.25">
      <c r="A19" s="53"/>
      <c r="B19" s="2"/>
      <c r="C19" s="2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139"/>
      <c r="AD19" s="2"/>
      <c r="AG19" s="62"/>
    </row>
    <row r="20" spans="1:33" s="81" customFormat="1" ht="11.25" customHeight="1" x14ac:dyDescent="0.25">
      <c r="A20" s="53"/>
      <c r="B20" s="2"/>
      <c r="C20" s="2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139"/>
      <c r="AD20" s="2"/>
      <c r="AG20" s="62"/>
    </row>
    <row r="21" spans="1:33" s="81" customFormat="1" ht="11.25" customHeight="1" x14ac:dyDescent="0.25">
      <c r="A21" s="53"/>
      <c r="B21" s="2"/>
      <c r="C21" s="2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7"/>
      <c r="AD21" s="2"/>
      <c r="AG21" s="62"/>
    </row>
    <row r="22" spans="1:33" s="2" customFormat="1" ht="11.25" customHeight="1" x14ac:dyDescent="0.25">
      <c r="A22" s="53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139"/>
    </row>
    <row r="23" spans="1:33" s="2" customFormat="1" ht="11.25" customHeight="1" x14ac:dyDescent="0.25">
      <c r="A23" s="53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32"/>
      <c r="AA23" s="32"/>
      <c r="AB23" s="32"/>
      <c r="AC23" s="7"/>
      <c r="AD23" s="130"/>
      <c r="AE23" s="130"/>
      <c r="AF23" s="130"/>
      <c r="AG23" s="130"/>
    </row>
    <row r="24" spans="1:33" s="2" customFormat="1" ht="11.25" customHeight="1" x14ac:dyDescent="0.25">
      <c r="A24" s="53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32"/>
      <c r="AA24" s="32"/>
      <c r="AB24" s="32"/>
      <c r="AC24" s="139"/>
    </row>
    <row r="25" spans="1:33" ht="11.25" customHeight="1" x14ac:dyDescent="0.25">
      <c r="Z25" s="58"/>
      <c r="AA25" s="58"/>
      <c r="AB25" s="58"/>
    </row>
    <row r="26" spans="1:33" ht="11.25" customHeight="1" x14ac:dyDescent="0.25"/>
    <row r="27" spans="1:33" s="114" customFormat="1" ht="11.25" customHeight="1" x14ac:dyDescent="0.25">
      <c r="A27" s="112">
        <f>COUNTA(A15:A25)</f>
        <v>2</v>
      </c>
      <c r="B27" s="113" t="s">
        <v>108</v>
      </c>
      <c r="D27" s="61">
        <f t="shared" ref="D27:AB27" si="13">ROUND(SUM(D15:D25)/$A$27,0)</f>
        <v>958</v>
      </c>
      <c r="E27" s="61">
        <f t="shared" si="13"/>
        <v>59</v>
      </c>
      <c r="F27" s="61">
        <f t="shared" si="13"/>
        <v>57</v>
      </c>
      <c r="G27" s="61">
        <f t="shared" si="13"/>
        <v>0</v>
      </c>
      <c r="H27" s="61">
        <f t="shared" si="13"/>
        <v>0</v>
      </c>
      <c r="I27" s="61">
        <f t="shared" si="13"/>
        <v>94585</v>
      </c>
      <c r="J27" s="61">
        <f t="shared" si="13"/>
        <v>117029</v>
      </c>
      <c r="K27" s="61">
        <f t="shared" si="13"/>
        <v>1542938</v>
      </c>
      <c r="L27" s="61">
        <f t="shared" si="13"/>
        <v>39158458</v>
      </c>
      <c r="M27" s="61">
        <f t="shared" si="13"/>
        <v>2617402</v>
      </c>
      <c r="N27" s="61">
        <f t="shared" si="13"/>
        <v>43318797</v>
      </c>
      <c r="O27" s="61">
        <f t="shared" si="13"/>
        <v>44878</v>
      </c>
      <c r="P27" s="61">
        <f t="shared" si="13"/>
        <v>0</v>
      </c>
      <c r="Q27" s="61">
        <f t="shared" si="13"/>
        <v>1766771</v>
      </c>
      <c r="R27" s="61">
        <f t="shared" si="13"/>
        <v>0</v>
      </c>
      <c r="S27" s="61">
        <f t="shared" si="13"/>
        <v>170438</v>
      </c>
      <c r="T27" s="61">
        <f t="shared" si="13"/>
        <v>34859</v>
      </c>
      <c r="U27" s="61">
        <f t="shared" si="13"/>
        <v>398509</v>
      </c>
      <c r="V27" s="61">
        <f t="shared" si="13"/>
        <v>43630</v>
      </c>
      <c r="W27" s="61">
        <f t="shared" si="13"/>
        <v>0</v>
      </c>
      <c r="X27" s="61">
        <f t="shared" si="13"/>
        <v>137794</v>
      </c>
      <c r="Y27" s="61">
        <f t="shared" si="13"/>
        <v>45870796</v>
      </c>
      <c r="Z27" s="61">
        <f t="shared" si="13"/>
        <v>40520</v>
      </c>
      <c r="AA27" s="61">
        <f t="shared" si="13"/>
        <v>47942</v>
      </c>
      <c r="AB27" s="61">
        <f t="shared" si="13"/>
        <v>394</v>
      </c>
    </row>
  </sheetData>
  <sortState xmlns:xlrd2="http://schemas.microsoft.com/office/spreadsheetml/2017/richdata2" ref="A15:AC24">
    <sortCondition ref="B15:B24"/>
  </sortState>
  <phoneticPr fontId="2" type="noConversion"/>
  <conditionalFormatting sqref="P14">
    <cfRule type="cellIs" dxfId="7" priority="3" stopIfTrue="1" operator="greaterThan">
      <formula>#REF!</formula>
    </cfRule>
  </conditionalFormatting>
  <conditionalFormatting sqref="P15">
    <cfRule type="cellIs" dxfId="6" priority="1" stopIfTrue="1" operator="greaterThan">
      <formula>#REF!</formula>
    </cfRule>
  </conditionalFormatting>
  <pageMargins left="0.25" right="0.25" top="0.75" bottom="0.75" header="0.3" footer="0.3"/>
  <pageSetup paperSize="5" scale="64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>
    <pageSetUpPr fitToPage="1"/>
  </sheetPr>
  <dimension ref="A1:AG33"/>
  <sheetViews>
    <sheetView topLeftCell="C1" zoomScale="120" zoomScaleNormal="120" workbookViewId="0">
      <pane ySplit="14" topLeftCell="A15" activePane="bottomLeft" state="frozen"/>
      <selection activeCell="A15" sqref="A15"/>
      <selection pane="bottomLeft" activeCell="D33" sqref="D33"/>
    </sheetView>
  </sheetViews>
  <sheetFormatPr defaultColWidth="9.140625" defaultRowHeight="12.75" x14ac:dyDescent="0.25"/>
  <cols>
    <col min="1" max="1" width="4.42578125" style="32" customWidth="1"/>
    <col min="2" max="2" width="8.5703125" style="32" customWidth="1"/>
    <col min="3" max="3" width="17.28515625" style="32" customWidth="1"/>
    <col min="4" max="4" width="8.140625" style="32" customWidth="1"/>
    <col min="5" max="5" width="8.28515625" style="32" customWidth="1"/>
    <col min="6" max="6" width="7.7109375" style="32" customWidth="1"/>
    <col min="7" max="7" width="8.28515625" style="32" customWidth="1"/>
    <col min="8" max="8" width="8" style="32" customWidth="1"/>
    <col min="9" max="9" width="8.28515625" style="32" customWidth="1"/>
    <col min="10" max="11" width="7.5703125" style="32" customWidth="1"/>
    <col min="12" max="12" width="9.140625" style="32"/>
    <col min="13" max="13" width="8.28515625" style="32" customWidth="1"/>
    <col min="14" max="17" width="9.140625" style="32"/>
    <col min="18" max="18" width="9.140625" style="32" customWidth="1"/>
    <col min="19" max="19" width="7.5703125" style="32" customWidth="1"/>
    <col min="20" max="20" width="8.5703125" style="32" customWidth="1"/>
    <col min="21" max="21" width="9.140625" style="32" customWidth="1"/>
    <col min="22" max="22" width="8.140625" style="32" customWidth="1"/>
    <col min="23" max="23" width="8.42578125" style="32" customWidth="1"/>
    <col min="24" max="24" width="8.28515625" style="32" customWidth="1"/>
    <col min="25" max="25" width="9.140625" style="32"/>
    <col min="26" max="27" width="9.140625" style="32" customWidth="1"/>
    <col min="28" max="28" width="7.7109375" style="32" customWidth="1"/>
    <col min="29" max="29" width="15.140625" style="32" customWidth="1"/>
    <col min="30" max="30" width="3.5703125" style="32" customWidth="1"/>
    <col min="31" max="31" width="10.7109375" style="32" bestFit="1" customWidth="1"/>
    <col min="32" max="32" width="9.140625" style="32" customWidth="1"/>
    <col min="33" max="16384" width="9.140625" style="32"/>
  </cols>
  <sheetData>
    <row r="1" spans="1:33" s="50" customFormat="1" ht="15.75" x14ac:dyDescent="0.25">
      <c r="B1" s="25" t="s">
        <v>45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6"/>
      <c r="O1" s="26"/>
      <c r="P1" s="26"/>
      <c r="Q1" s="26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43"/>
    </row>
    <row r="2" spans="1:33" s="50" customFormat="1" ht="15.75" x14ac:dyDescent="0.25">
      <c r="B2" s="25" t="s">
        <v>46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6"/>
      <c r="O2" s="26"/>
      <c r="P2" s="26"/>
      <c r="Q2" s="26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43"/>
    </row>
    <row r="3" spans="1:33" ht="18" customHeight="1" x14ac:dyDescent="0.25">
      <c r="B3" s="44" t="s">
        <v>99</v>
      </c>
      <c r="C3" s="45"/>
      <c r="D3" s="49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31"/>
      <c r="Z3" s="31"/>
      <c r="AA3" s="31"/>
      <c r="AB3" s="31"/>
      <c r="AC3" s="46"/>
    </row>
    <row r="4" spans="1:33" ht="11.25" customHeight="1" x14ac:dyDescent="0.25">
      <c r="AC4" s="46"/>
    </row>
    <row r="5" spans="1:33" ht="11.25" customHeight="1" x14ac:dyDescent="0.25">
      <c r="B5" s="47" t="s">
        <v>47</v>
      </c>
      <c r="C5" s="29"/>
      <c r="D5" s="27" t="str">
        <f>SummaryAllConstr!D5</f>
        <v>CALENDAR YEAR 2024</v>
      </c>
      <c r="E5" s="28"/>
      <c r="F5" s="28"/>
      <c r="G5" s="28"/>
      <c r="H5" s="28"/>
      <c r="I5" s="28"/>
      <c r="J5" s="29"/>
      <c r="K5" s="29"/>
      <c r="L5" s="29"/>
      <c r="M5" s="29"/>
      <c r="N5" s="29"/>
      <c r="O5" s="55" t="str">
        <f>SummaryAllConstr!O5</f>
        <v>January 2024</v>
      </c>
      <c r="P5" s="30" t="s">
        <v>98</v>
      </c>
      <c r="Q5" s="31"/>
      <c r="R5" s="29"/>
      <c r="S5" s="29"/>
      <c r="T5" s="29"/>
      <c r="V5" s="29"/>
      <c r="W5" s="29"/>
      <c r="X5" s="29"/>
      <c r="Y5" s="29"/>
      <c r="AC5" s="46"/>
    </row>
    <row r="6" spans="1:33" ht="11.25" customHeight="1" x14ac:dyDescent="0.25">
      <c r="B6" s="47" t="s">
        <v>104</v>
      </c>
      <c r="C6" s="29"/>
      <c r="D6" s="27" t="str">
        <f>SummaryAllConstr!D6</f>
        <v>Construction Contract Completed Between 1/01/2024 and 12/31/2024</v>
      </c>
      <c r="E6" s="28"/>
      <c r="F6" s="28"/>
      <c r="G6" s="28"/>
      <c r="H6" s="28"/>
      <c r="I6" s="28"/>
      <c r="J6" s="29"/>
      <c r="K6" s="29"/>
      <c r="L6" s="29"/>
      <c r="M6" s="29"/>
      <c r="N6" s="29"/>
      <c r="O6" s="31" t="s">
        <v>93</v>
      </c>
      <c r="P6" s="31"/>
      <c r="Q6" s="31">
        <f>SummaryAllConstr!Q6</f>
        <v>27896</v>
      </c>
      <c r="R6" s="29"/>
      <c r="S6" s="29"/>
      <c r="T6" s="29"/>
      <c r="V6" s="29"/>
      <c r="W6" s="29"/>
      <c r="X6" s="29"/>
      <c r="Y6" s="29"/>
      <c r="AC6" s="46"/>
    </row>
    <row r="7" spans="1:33" ht="11.25" customHeight="1" x14ac:dyDescent="0.25">
      <c r="B7" s="47"/>
      <c r="C7" s="29"/>
      <c r="D7" s="27"/>
      <c r="E7" s="28"/>
      <c r="F7" s="28"/>
      <c r="G7" s="28"/>
      <c r="H7" s="28"/>
      <c r="I7" s="28"/>
      <c r="J7" s="29"/>
      <c r="K7" s="29"/>
      <c r="L7" s="29"/>
      <c r="M7" s="29"/>
      <c r="N7" s="29"/>
      <c r="O7" s="31" t="s">
        <v>94</v>
      </c>
      <c r="P7" s="31"/>
      <c r="Q7" s="31">
        <f>SummaryAllConstr!Q7</f>
        <v>30125</v>
      </c>
      <c r="R7" s="29"/>
      <c r="S7" s="29"/>
      <c r="T7" s="29"/>
      <c r="V7" s="29"/>
      <c r="W7" s="29"/>
      <c r="X7" s="29"/>
      <c r="Y7" s="29"/>
      <c r="AB7" s="29"/>
      <c r="AC7" s="46"/>
    </row>
    <row r="8" spans="1:33" ht="11.25" customHeight="1" x14ac:dyDescent="0.25">
      <c r="B8" s="47"/>
      <c r="C8" s="29"/>
      <c r="D8" s="27"/>
      <c r="E8" s="28"/>
      <c r="F8" s="28"/>
      <c r="G8" s="28"/>
      <c r="H8" s="28"/>
      <c r="I8" s="28"/>
      <c r="J8" s="29"/>
      <c r="K8" s="29"/>
      <c r="L8" s="29"/>
      <c r="M8" s="29"/>
      <c r="N8" s="29"/>
      <c r="O8" s="31" t="s">
        <v>95</v>
      </c>
      <c r="P8" s="31"/>
      <c r="Q8" s="31">
        <f>SummaryAllConstr!Q8</f>
        <v>39130</v>
      </c>
      <c r="R8" s="29"/>
      <c r="S8" s="29"/>
      <c r="T8" s="29"/>
      <c r="V8" s="29"/>
      <c r="W8" s="29"/>
      <c r="X8" s="29"/>
      <c r="Y8" s="29"/>
      <c r="AB8" s="29"/>
      <c r="AC8" s="46"/>
    </row>
    <row r="9" spans="1:33" ht="11.25" customHeight="1" x14ac:dyDescent="0.25">
      <c r="B9" s="47"/>
      <c r="C9" s="29"/>
      <c r="D9" s="27"/>
      <c r="E9" s="28"/>
      <c r="F9" s="28"/>
      <c r="G9" s="28"/>
      <c r="H9" s="28"/>
      <c r="I9" s="28"/>
      <c r="J9" s="29"/>
      <c r="K9" s="29"/>
      <c r="L9" s="29"/>
      <c r="M9" s="29"/>
      <c r="N9" s="29"/>
      <c r="R9" s="29"/>
      <c r="S9" s="29"/>
      <c r="T9" s="29"/>
      <c r="V9" s="29"/>
      <c r="W9" s="29"/>
      <c r="X9" s="29"/>
      <c r="Y9" s="29"/>
      <c r="AB9" s="29"/>
      <c r="AC9" s="46"/>
    </row>
    <row r="10" spans="1:33" s="3" customFormat="1" ht="11.25" customHeight="1" x14ac:dyDescent="0.25">
      <c r="A10" s="56" t="s">
        <v>92</v>
      </c>
      <c r="B10" s="1"/>
      <c r="C10" s="1"/>
      <c r="D10" s="61"/>
      <c r="E10" s="61"/>
      <c r="F10" s="61"/>
      <c r="G10" s="61"/>
      <c r="H10" s="61"/>
      <c r="I10" s="61"/>
      <c r="J10" s="61"/>
      <c r="K10" s="47"/>
      <c r="L10" s="29"/>
      <c r="M10" s="29"/>
      <c r="N10" s="33"/>
      <c r="O10" s="34" t="s">
        <v>0</v>
      </c>
      <c r="P10" s="47"/>
      <c r="Q10" s="47"/>
      <c r="R10" s="29"/>
      <c r="S10" s="29"/>
      <c r="T10" s="29"/>
      <c r="U10" s="29" t="s">
        <v>2</v>
      </c>
      <c r="V10" s="29"/>
      <c r="W10" s="29"/>
      <c r="X10" s="29"/>
      <c r="Y10" s="35"/>
      <c r="Z10" s="29" t="s">
        <v>3</v>
      </c>
      <c r="AA10" s="29" t="s">
        <v>1</v>
      </c>
      <c r="AB10" s="29" t="s">
        <v>4</v>
      </c>
      <c r="AC10" s="57"/>
    </row>
    <row r="11" spans="1:33" s="3" customFormat="1" ht="11.25" customHeight="1" x14ac:dyDescent="0.25">
      <c r="A11" s="56" t="s">
        <v>100</v>
      </c>
      <c r="B11" s="1"/>
      <c r="C11" s="1"/>
      <c r="D11" s="28"/>
      <c r="E11" s="28"/>
      <c r="F11" s="36" t="s">
        <v>89</v>
      </c>
      <c r="G11" s="36" t="s">
        <v>89</v>
      </c>
      <c r="H11" s="36" t="s">
        <v>89</v>
      </c>
      <c r="I11" s="28"/>
      <c r="J11" s="29"/>
      <c r="K11" s="37" t="s">
        <v>6</v>
      </c>
      <c r="L11" s="29"/>
      <c r="M11" s="40"/>
      <c r="N11" s="33"/>
      <c r="O11" s="34" t="s">
        <v>4</v>
      </c>
      <c r="P11" s="37" t="s">
        <v>5</v>
      </c>
      <c r="Q11" s="37"/>
      <c r="R11" s="29"/>
      <c r="S11" s="29"/>
      <c r="T11" s="29"/>
      <c r="U11" s="29" t="s">
        <v>7</v>
      </c>
      <c r="V11" s="36" t="s">
        <v>8</v>
      </c>
      <c r="W11" s="29"/>
      <c r="X11" s="29"/>
      <c r="Y11" s="35"/>
      <c r="Z11" s="29" t="s">
        <v>9</v>
      </c>
      <c r="AA11" s="29" t="s">
        <v>4</v>
      </c>
      <c r="AB11" s="29" t="s">
        <v>10</v>
      </c>
      <c r="AC11" s="57"/>
    </row>
    <row r="12" spans="1:33" s="3" customFormat="1" ht="11.25" customHeight="1" x14ac:dyDescent="0.25">
      <c r="A12" s="56" t="s">
        <v>96</v>
      </c>
      <c r="B12" s="1"/>
      <c r="C12" s="1"/>
      <c r="D12" s="36"/>
      <c r="E12" s="36"/>
      <c r="F12" s="37" t="s">
        <v>90</v>
      </c>
      <c r="G12" s="37" t="s">
        <v>90</v>
      </c>
      <c r="H12" s="37" t="s">
        <v>90</v>
      </c>
      <c r="I12" s="36" t="s">
        <v>11</v>
      </c>
      <c r="J12" s="36" t="s">
        <v>12</v>
      </c>
      <c r="K12" s="36" t="s">
        <v>13</v>
      </c>
      <c r="L12" s="36"/>
      <c r="M12" s="37" t="s">
        <v>14</v>
      </c>
      <c r="N12" s="38" t="s">
        <v>0</v>
      </c>
      <c r="O12" s="34" t="s">
        <v>10</v>
      </c>
      <c r="P12" s="36" t="s">
        <v>13</v>
      </c>
      <c r="Q12" s="36"/>
      <c r="R12" s="36"/>
      <c r="S12" s="36"/>
      <c r="T12" s="36" t="s">
        <v>8</v>
      </c>
      <c r="U12" s="36" t="s">
        <v>15</v>
      </c>
      <c r="V12" s="29" t="s">
        <v>16</v>
      </c>
      <c r="W12" s="36" t="s">
        <v>17</v>
      </c>
      <c r="X12" s="36" t="s">
        <v>113</v>
      </c>
      <c r="Y12" s="39" t="s">
        <v>0</v>
      </c>
      <c r="Z12" s="29" t="s">
        <v>18</v>
      </c>
      <c r="AA12" s="29" t="s">
        <v>10</v>
      </c>
      <c r="AB12" s="60" t="s">
        <v>12</v>
      </c>
      <c r="AC12" s="57"/>
    </row>
    <row r="13" spans="1:33" s="3" customFormat="1" ht="11.25" customHeight="1" x14ac:dyDescent="0.25">
      <c r="A13" s="56" t="s">
        <v>97</v>
      </c>
      <c r="B13" s="1" t="s">
        <v>19</v>
      </c>
      <c r="C13" s="1"/>
      <c r="D13" s="37" t="s">
        <v>20</v>
      </c>
      <c r="E13" s="37" t="s">
        <v>21</v>
      </c>
      <c r="F13" s="60" t="s">
        <v>91</v>
      </c>
      <c r="G13" s="60" t="s">
        <v>91</v>
      </c>
      <c r="H13" s="60" t="s">
        <v>91</v>
      </c>
      <c r="I13" s="37" t="s">
        <v>22</v>
      </c>
      <c r="J13" s="37" t="s">
        <v>22</v>
      </c>
      <c r="K13" s="37" t="s">
        <v>24</v>
      </c>
      <c r="L13" s="37" t="s">
        <v>9</v>
      </c>
      <c r="M13" s="37" t="s">
        <v>13</v>
      </c>
      <c r="N13" s="41" t="s">
        <v>25</v>
      </c>
      <c r="O13" s="34" t="s">
        <v>20</v>
      </c>
      <c r="P13" s="37" t="s">
        <v>23</v>
      </c>
      <c r="Q13" s="37" t="s">
        <v>2</v>
      </c>
      <c r="R13" s="37" t="s">
        <v>26</v>
      </c>
      <c r="S13" s="29" t="s">
        <v>2</v>
      </c>
      <c r="T13" s="29" t="s">
        <v>27</v>
      </c>
      <c r="U13" s="29" t="s">
        <v>28</v>
      </c>
      <c r="V13" s="29" t="s">
        <v>29</v>
      </c>
      <c r="W13" s="29" t="s">
        <v>30</v>
      </c>
      <c r="X13" s="29" t="s">
        <v>114</v>
      </c>
      <c r="Y13" s="35" t="s">
        <v>1</v>
      </c>
      <c r="Z13" s="29" t="s">
        <v>20</v>
      </c>
      <c r="AA13" s="29" t="s">
        <v>20</v>
      </c>
      <c r="AB13" s="36" t="s">
        <v>22</v>
      </c>
      <c r="AC13" s="1" t="s">
        <v>31</v>
      </c>
      <c r="AD13" s="52"/>
    </row>
    <row r="14" spans="1:33" s="3" customFormat="1" ht="11.25" customHeight="1" x14ac:dyDescent="0.25">
      <c r="A14" s="56" t="s">
        <v>101</v>
      </c>
      <c r="B14" s="1" t="s">
        <v>32</v>
      </c>
      <c r="C14" s="1" t="s">
        <v>33</v>
      </c>
      <c r="D14" s="37" t="s">
        <v>34</v>
      </c>
      <c r="E14" s="37" t="s">
        <v>34</v>
      </c>
      <c r="F14" s="37" t="s">
        <v>86</v>
      </c>
      <c r="G14" s="37" t="s">
        <v>87</v>
      </c>
      <c r="H14" s="37" t="s">
        <v>88</v>
      </c>
      <c r="I14" s="37" t="s">
        <v>35</v>
      </c>
      <c r="J14" s="37" t="s">
        <v>35</v>
      </c>
      <c r="K14" s="37" t="s">
        <v>37</v>
      </c>
      <c r="L14" s="37" t="s">
        <v>4</v>
      </c>
      <c r="M14" s="37" t="s">
        <v>39</v>
      </c>
      <c r="N14" s="41" t="s">
        <v>4</v>
      </c>
      <c r="O14" s="42" t="s">
        <v>40</v>
      </c>
      <c r="P14" s="37" t="s">
        <v>36</v>
      </c>
      <c r="Q14" s="37" t="s">
        <v>38</v>
      </c>
      <c r="R14" s="37" t="s">
        <v>41</v>
      </c>
      <c r="S14" s="36" t="s">
        <v>4</v>
      </c>
      <c r="T14" s="36" t="s">
        <v>4</v>
      </c>
      <c r="U14" s="36" t="s">
        <v>42</v>
      </c>
      <c r="V14" s="36" t="s">
        <v>4</v>
      </c>
      <c r="W14" s="36" t="s">
        <v>4</v>
      </c>
      <c r="X14" s="36" t="s">
        <v>4</v>
      </c>
      <c r="Y14" s="39" t="s">
        <v>4</v>
      </c>
      <c r="Z14" s="36" t="s">
        <v>40</v>
      </c>
      <c r="AA14" s="36" t="s">
        <v>40</v>
      </c>
      <c r="AB14" s="36" t="s">
        <v>43</v>
      </c>
      <c r="AC14" s="1" t="s">
        <v>44</v>
      </c>
      <c r="AD14" s="52"/>
      <c r="AE14" s="145" t="s">
        <v>125</v>
      </c>
      <c r="AF14" s="145" t="s">
        <v>125</v>
      </c>
      <c r="AG14" s="3" t="s">
        <v>125</v>
      </c>
    </row>
    <row r="15" spans="1:33" s="81" customFormat="1" ht="11.25" customHeight="1" x14ac:dyDescent="0.25">
      <c r="A15" s="53">
        <v>2</v>
      </c>
      <c r="B15" s="2" t="s">
        <v>176</v>
      </c>
      <c r="C15" s="2" t="s">
        <v>179</v>
      </c>
      <c r="D15" s="58">
        <v>1389</v>
      </c>
      <c r="E15" s="58">
        <v>67</v>
      </c>
      <c r="F15" s="58">
        <v>0</v>
      </c>
      <c r="G15" s="58">
        <v>59</v>
      </c>
      <c r="H15" s="58">
        <v>0</v>
      </c>
      <c r="I15" s="58">
        <v>178053</v>
      </c>
      <c r="J15" s="58">
        <v>187958</v>
      </c>
      <c r="K15" s="58">
        <v>2814564</v>
      </c>
      <c r="L15" s="58">
        <v>58719572</v>
      </c>
      <c r="M15" s="58">
        <v>3096187</v>
      </c>
      <c r="N15" s="58">
        <v>64630323</v>
      </c>
      <c r="O15" s="58">
        <v>46530</v>
      </c>
      <c r="P15" s="58">
        <v>0</v>
      </c>
      <c r="Q15" s="58">
        <v>6382288</v>
      </c>
      <c r="R15" s="58">
        <v>0</v>
      </c>
      <c r="S15" s="58">
        <v>6850000</v>
      </c>
      <c r="T15" s="58">
        <v>50447</v>
      </c>
      <c r="U15" s="58">
        <v>1799049</v>
      </c>
      <c r="V15" s="58">
        <v>437546</v>
      </c>
      <c r="W15" s="58">
        <v>0</v>
      </c>
      <c r="X15" s="58">
        <v>1118418</v>
      </c>
      <c r="Y15" s="58">
        <v>81268071</v>
      </c>
      <c r="Z15" s="58">
        <f t="shared" ref="Z15:Z18" si="0">IFERROR(L15/D15,0)</f>
        <v>42274.709863210941</v>
      </c>
      <c r="AA15" s="58">
        <f t="shared" ref="AA15:AA18" si="1">IFERROR(Y15/D15,0)</f>
        <v>58508.330453563714</v>
      </c>
      <c r="AB15" s="58">
        <f t="shared" ref="AB15:AB18" si="2">IFERROR(Y15/J15,0)</f>
        <v>432.37356749912215</v>
      </c>
      <c r="AC15" s="156">
        <v>21</v>
      </c>
      <c r="AD15" s="2"/>
      <c r="AE15" s="81">
        <f t="shared" ref="AE15:AE16" si="3">SUM(K15:M15)-N15</f>
        <v>0</v>
      </c>
      <c r="AF15" s="81">
        <f t="shared" ref="AF15:AF18" si="4">IF(D15=0,0,N15/D15-O15)</f>
        <v>0.11015118790237466</v>
      </c>
      <c r="AG15" s="81">
        <f t="shared" ref="AG15:AG18" si="5">SUM(P15:X15)+N15-Y15</f>
        <v>0</v>
      </c>
    </row>
    <row r="16" spans="1:33" s="81" customFormat="1" ht="11.25" customHeight="1" x14ac:dyDescent="0.25">
      <c r="A16" s="53">
        <v>2</v>
      </c>
      <c r="B16" s="2" t="s">
        <v>183</v>
      </c>
      <c r="C16" s="2" t="s">
        <v>184</v>
      </c>
      <c r="D16" s="58">
        <v>546</v>
      </c>
      <c r="E16" s="58">
        <v>23</v>
      </c>
      <c r="F16" s="58">
        <v>0</v>
      </c>
      <c r="G16" s="58">
        <v>23</v>
      </c>
      <c r="H16" s="58">
        <v>0</v>
      </c>
      <c r="I16" s="58">
        <v>71424</v>
      </c>
      <c r="J16" s="58">
        <v>86067</v>
      </c>
      <c r="K16" s="58">
        <v>1123581</v>
      </c>
      <c r="L16" s="58">
        <v>19787092</v>
      </c>
      <c r="M16" s="58">
        <v>1462175</v>
      </c>
      <c r="N16" s="58">
        <v>22372848</v>
      </c>
      <c r="O16" s="58">
        <v>40976</v>
      </c>
      <c r="P16" s="58">
        <v>0</v>
      </c>
      <c r="Q16" s="58">
        <v>3343011</v>
      </c>
      <c r="R16" s="58">
        <v>0</v>
      </c>
      <c r="S16" s="58">
        <v>0</v>
      </c>
      <c r="T16" s="58">
        <v>76659</v>
      </c>
      <c r="U16" s="58">
        <v>2511056</v>
      </c>
      <c r="V16" s="58">
        <v>493080</v>
      </c>
      <c r="W16" s="58">
        <v>0</v>
      </c>
      <c r="X16" s="58">
        <v>669903</v>
      </c>
      <c r="Y16" s="58">
        <v>29466557</v>
      </c>
      <c r="Z16" s="58">
        <f t="shared" si="0"/>
        <v>36240.095238095237</v>
      </c>
      <c r="AA16" s="58">
        <f t="shared" si="1"/>
        <v>53968.053113553113</v>
      </c>
      <c r="AB16" s="58">
        <f t="shared" si="2"/>
        <v>342.3676554312338</v>
      </c>
      <c r="AC16" s="156">
        <v>16</v>
      </c>
      <c r="AD16" s="2"/>
      <c r="AE16" s="81">
        <f t="shared" si="3"/>
        <v>0</v>
      </c>
      <c r="AF16" s="81">
        <f t="shared" si="4"/>
        <v>-8.7912087910808623E-2</v>
      </c>
      <c r="AG16" s="81">
        <f t="shared" si="5"/>
        <v>0</v>
      </c>
    </row>
    <row r="17" spans="1:33" s="81" customFormat="1" ht="11.25" customHeight="1" x14ac:dyDescent="0.25">
      <c r="A17" s="53">
        <v>2</v>
      </c>
      <c r="B17" s="2" t="s">
        <v>219</v>
      </c>
      <c r="C17" s="2" t="s">
        <v>220</v>
      </c>
      <c r="D17" s="58">
        <v>1104</v>
      </c>
      <c r="E17" s="58">
        <v>48</v>
      </c>
      <c r="F17" s="58">
        <v>0</v>
      </c>
      <c r="G17" s="58">
        <v>48</v>
      </c>
      <c r="H17" s="58">
        <v>0</v>
      </c>
      <c r="I17" s="58">
        <v>97695</v>
      </c>
      <c r="J17" s="58">
        <v>126454</v>
      </c>
      <c r="K17" s="58">
        <v>2426482</v>
      </c>
      <c r="L17" s="58">
        <v>42756057</v>
      </c>
      <c r="M17" s="58">
        <v>1607346</v>
      </c>
      <c r="N17" s="58">
        <v>46789885</v>
      </c>
      <c r="O17" s="58">
        <v>42382</v>
      </c>
      <c r="P17" s="58">
        <v>66210</v>
      </c>
      <c r="Q17" s="58">
        <v>7084246</v>
      </c>
      <c r="R17" s="58">
        <v>0</v>
      </c>
      <c r="S17" s="58">
        <v>0</v>
      </c>
      <c r="T17" s="58">
        <v>0</v>
      </c>
      <c r="U17" s="58">
        <v>0</v>
      </c>
      <c r="V17" s="58">
        <v>0</v>
      </c>
      <c r="W17" s="58">
        <v>505975</v>
      </c>
      <c r="X17" s="58">
        <v>3299500</v>
      </c>
      <c r="Y17" s="58">
        <v>57745816</v>
      </c>
      <c r="Z17" s="58">
        <f t="shared" si="0"/>
        <v>38728.3125</v>
      </c>
      <c r="AA17" s="58">
        <f t="shared" si="1"/>
        <v>52305.992753623192</v>
      </c>
      <c r="AB17" s="58">
        <f t="shared" si="2"/>
        <v>456.65472029354549</v>
      </c>
      <c r="AC17" s="156">
        <v>17</v>
      </c>
      <c r="AD17" s="2"/>
      <c r="AE17" s="81">
        <f t="shared" ref="AE17:AE18" si="6">SUM(K17:M17)-N17</f>
        <v>0</v>
      </c>
      <c r="AF17" s="81">
        <f t="shared" si="4"/>
        <v>0.14221014492795803</v>
      </c>
      <c r="AG17" s="81">
        <f t="shared" si="5"/>
        <v>0</v>
      </c>
    </row>
    <row r="18" spans="1:33" s="74" customFormat="1" ht="11.25" customHeight="1" x14ac:dyDescent="0.25">
      <c r="A18" s="53">
        <v>2</v>
      </c>
      <c r="B18" s="2" t="s">
        <v>230</v>
      </c>
      <c r="C18" s="2" t="s">
        <v>236</v>
      </c>
      <c r="D18" s="58">
        <v>1495</v>
      </c>
      <c r="E18" s="58">
        <v>71</v>
      </c>
      <c r="F18" s="58">
        <v>48</v>
      </c>
      <c r="G18" s="58">
        <v>23</v>
      </c>
      <c r="H18" s="58">
        <v>0</v>
      </c>
      <c r="I18" s="58">
        <v>110039</v>
      </c>
      <c r="J18" s="58">
        <v>152525</v>
      </c>
      <c r="K18" s="58">
        <v>2648251</v>
      </c>
      <c r="L18" s="58">
        <v>48123614</v>
      </c>
      <c r="M18" s="58">
        <v>4072186</v>
      </c>
      <c r="N18" s="58">
        <v>54844051</v>
      </c>
      <c r="O18" s="58">
        <v>36685</v>
      </c>
      <c r="P18" s="58">
        <v>0</v>
      </c>
      <c r="Q18" s="92">
        <v>4241167</v>
      </c>
      <c r="R18" s="58">
        <v>383792</v>
      </c>
      <c r="S18" s="58">
        <v>0</v>
      </c>
      <c r="T18" s="58">
        <v>1179519</v>
      </c>
      <c r="U18" s="92">
        <v>1574358</v>
      </c>
      <c r="V18" s="58">
        <v>1132465</v>
      </c>
      <c r="W18" s="58">
        <v>109925</v>
      </c>
      <c r="X18" s="58">
        <v>676877</v>
      </c>
      <c r="Y18" s="58">
        <v>64142154</v>
      </c>
      <c r="Z18" s="58">
        <f t="shared" si="0"/>
        <v>32189.708361204015</v>
      </c>
      <c r="AA18" s="58">
        <f t="shared" si="1"/>
        <v>42904.450836120399</v>
      </c>
      <c r="AB18" s="58">
        <f t="shared" si="2"/>
        <v>420.53534830355682</v>
      </c>
      <c r="AC18" s="153">
        <v>20</v>
      </c>
      <c r="AD18" s="2"/>
      <c r="AE18" s="2">
        <f t="shared" si="6"/>
        <v>0</v>
      </c>
      <c r="AF18" s="81">
        <f t="shared" si="4"/>
        <v>-1.6053511702921242E-2</v>
      </c>
      <c r="AG18" s="81">
        <f t="shared" si="5"/>
        <v>0</v>
      </c>
    </row>
    <row r="19" spans="1:33" s="2" customFormat="1" ht="11.25" customHeight="1" x14ac:dyDescent="0.25">
      <c r="A19" s="53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139"/>
    </row>
    <row r="20" spans="1:33" s="2" customFormat="1" ht="11.25" customHeight="1" x14ac:dyDescent="0.25">
      <c r="A20" s="53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32"/>
      <c r="AA20" s="32"/>
      <c r="AB20" s="32"/>
      <c r="AC20" s="139"/>
    </row>
    <row r="21" spans="1:33" s="2" customFormat="1" ht="11.25" customHeight="1" x14ac:dyDescent="0.25">
      <c r="A21" s="53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32"/>
      <c r="AA21" s="32"/>
      <c r="AB21" s="32"/>
      <c r="AC21" s="139"/>
    </row>
    <row r="22" spans="1:33" s="2" customFormat="1" ht="11.25" customHeight="1" x14ac:dyDescent="0.25">
      <c r="A22" s="53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32"/>
      <c r="AA22" s="32"/>
      <c r="AB22" s="32"/>
      <c r="AC22" s="139"/>
    </row>
    <row r="23" spans="1:33" s="2" customFormat="1" ht="11.25" customHeight="1" x14ac:dyDescent="0.25">
      <c r="A23" s="53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7"/>
      <c r="Q23" s="117"/>
      <c r="R23" s="116"/>
      <c r="S23" s="116"/>
      <c r="T23" s="117"/>
      <c r="U23" s="117"/>
      <c r="V23" s="117"/>
      <c r="W23" s="117"/>
      <c r="X23" s="117"/>
      <c r="Y23" s="116"/>
      <c r="Z23" s="58"/>
      <c r="AA23" s="58"/>
      <c r="AB23" s="58"/>
      <c r="AC23" s="7"/>
    </row>
    <row r="24" spans="1:33" s="2" customFormat="1" ht="11.25" customHeight="1" x14ac:dyDescent="0.25">
      <c r="A24" s="53"/>
      <c r="D24" s="116"/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6"/>
      <c r="P24" s="117"/>
      <c r="Q24" s="117"/>
      <c r="R24" s="116"/>
      <c r="S24" s="116"/>
      <c r="T24" s="117"/>
      <c r="U24" s="117"/>
      <c r="V24" s="117"/>
      <c r="W24" s="117"/>
      <c r="X24" s="117"/>
      <c r="Y24" s="116"/>
      <c r="Z24" s="58"/>
      <c r="AA24" s="58"/>
      <c r="AB24" s="58"/>
      <c r="AC24" s="7"/>
    </row>
    <row r="25" spans="1:33" ht="11.25" customHeight="1" x14ac:dyDescent="0.25">
      <c r="Z25" s="58"/>
      <c r="AA25" s="58"/>
      <c r="AB25" s="58"/>
    </row>
    <row r="26" spans="1:33" ht="11.25" customHeight="1" x14ac:dyDescent="0.25">
      <c r="Z26" s="58"/>
      <c r="AA26" s="58"/>
      <c r="AB26" s="58"/>
    </row>
    <row r="27" spans="1:33" ht="11.25" customHeight="1" x14ac:dyDescent="0.25">
      <c r="Z27" s="58"/>
      <c r="AA27" s="58"/>
      <c r="AB27" s="58"/>
    </row>
    <row r="28" spans="1:33" ht="11.25" customHeight="1" x14ac:dyDescent="0.25">
      <c r="Z28" s="58"/>
      <c r="AA28" s="58"/>
      <c r="AB28" s="58"/>
    </row>
    <row r="29" spans="1:33" ht="11.25" customHeight="1" x14ac:dyDescent="0.25">
      <c r="Z29" s="58"/>
      <c r="AA29" s="58"/>
      <c r="AB29" s="58"/>
    </row>
    <row r="30" spans="1:33" ht="11.25" customHeight="1" x14ac:dyDescent="0.25">
      <c r="Z30" s="58"/>
      <c r="AA30" s="58"/>
      <c r="AB30" s="58"/>
    </row>
    <row r="31" spans="1:33" ht="11.25" customHeight="1" x14ac:dyDescent="0.25">
      <c r="Z31" s="58"/>
      <c r="AA31" s="58"/>
      <c r="AB31" s="58"/>
    </row>
    <row r="32" spans="1:33" ht="11.25" customHeight="1" x14ac:dyDescent="0.25">
      <c r="H32" s="58"/>
    </row>
    <row r="33" spans="1:28" ht="11.25" customHeight="1" x14ac:dyDescent="0.25">
      <c r="A33" s="112">
        <f>COUNTA(A15:A31)</f>
        <v>4</v>
      </c>
      <c r="B33" s="47" t="s">
        <v>109</v>
      </c>
      <c r="D33" s="61">
        <f>ROUND(SUM(D15:D31)/$A$33,0)</f>
        <v>1134</v>
      </c>
      <c r="E33" s="61">
        <f t="shared" ref="E33:AB33" si="7">ROUND(SUM(E15:E31)/$A$33,0)</f>
        <v>52</v>
      </c>
      <c r="F33" s="61">
        <f t="shared" si="7"/>
        <v>12</v>
      </c>
      <c r="G33" s="61">
        <f t="shared" si="7"/>
        <v>38</v>
      </c>
      <c r="H33" s="61">
        <f t="shared" si="7"/>
        <v>0</v>
      </c>
      <c r="I33" s="61">
        <f t="shared" si="7"/>
        <v>114303</v>
      </c>
      <c r="J33" s="61">
        <f t="shared" si="7"/>
        <v>138251</v>
      </c>
      <c r="K33" s="61">
        <f t="shared" si="7"/>
        <v>2253220</v>
      </c>
      <c r="L33" s="61">
        <f t="shared" si="7"/>
        <v>42346584</v>
      </c>
      <c r="M33" s="61">
        <f t="shared" si="7"/>
        <v>2559474</v>
      </c>
      <c r="N33" s="61">
        <f t="shared" si="7"/>
        <v>47159277</v>
      </c>
      <c r="O33" s="61">
        <f t="shared" si="7"/>
        <v>41643</v>
      </c>
      <c r="P33" s="61">
        <f t="shared" si="7"/>
        <v>16553</v>
      </c>
      <c r="Q33" s="61">
        <f t="shared" si="7"/>
        <v>5262678</v>
      </c>
      <c r="R33" s="61">
        <f t="shared" si="7"/>
        <v>95948</v>
      </c>
      <c r="S33" s="61">
        <f t="shared" si="7"/>
        <v>1712500</v>
      </c>
      <c r="T33" s="61">
        <f t="shared" si="7"/>
        <v>326656</v>
      </c>
      <c r="U33" s="61">
        <f t="shared" si="7"/>
        <v>1471116</v>
      </c>
      <c r="V33" s="61">
        <f t="shared" si="7"/>
        <v>515773</v>
      </c>
      <c r="W33" s="61">
        <f t="shared" si="7"/>
        <v>153975</v>
      </c>
      <c r="X33" s="61">
        <f t="shared" si="7"/>
        <v>1441175</v>
      </c>
      <c r="Y33" s="61">
        <f t="shared" si="7"/>
        <v>58155650</v>
      </c>
      <c r="Z33" s="61">
        <f t="shared" si="7"/>
        <v>37358</v>
      </c>
      <c r="AA33" s="61">
        <f t="shared" si="7"/>
        <v>51922</v>
      </c>
      <c r="AB33" s="61">
        <f t="shared" si="7"/>
        <v>413</v>
      </c>
    </row>
  </sheetData>
  <sortState xmlns:xlrd2="http://schemas.microsoft.com/office/spreadsheetml/2017/richdata2" ref="A19:AC22">
    <sortCondition ref="B19:B22"/>
  </sortState>
  <phoneticPr fontId="2" type="noConversion"/>
  <conditionalFormatting sqref="P14">
    <cfRule type="cellIs" dxfId="5" priority="4" stopIfTrue="1" operator="greaterThan">
      <formula>#REF!</formula>
    </cfRule>
  </conditionalFormatting>
  <conditionalFormatting sqref="P17">
    <cfRule type="cellIs" dxfId="4" priority="3" stopIfTrue="1" operator="greaterThan">
      <formula>#REF!</formula>
    </cfRule>
  </conditionalFormatting>
  <conditionalFormatting sqref="P15:P16">
    <cfRule type="cellIs" dxfId="3" priority="2" stopIfTrue="1" operator="greaterThan">
      <formula>#REF!</formula>
    </cfRule>
  </conditionalFormatting>
  <conditionalFormatting sqref="P18">
    <cfRule type="cellIs" dxfId="2" priority="1" stopIfTrue="1" operator="greaterThan">
      <formula>#REF!</formula>
    </cfRule>
  </conditionalFormatting>
  <pageMargins left="0.25" right="0.25" top="0.75" bottom="0.75" header="0.3" footer="0.3"/>
  <pageSetup paperSize="5" scale="60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>
    <pageSetUpPr fitToPage="1"/>
  </sheetPr>
  <dimension ref="A1:AG37"/>
  <sheetViews>
    <sheetView zoomScale="120" zoomScaleNormal="120" workbookViewId="0">
      <pane ySplit="14" topLeftCell="A15" activePane="bottomLeft" state="frozen"/>
      <selection activeCell="A15" sqref="A15"/>
      <selection pane="bottomLeft" activeCell="D29" sqref="D29"/>
    </sheetView>
  </sheetViews>
  <sheetFormatPr defaultColWidth="9.140625" defaultRowHeight="12.75" x14ac:dyDescent="0.2"/>
  <cols>
    <col min="1" max="1" width="4.42578125" style="131" customWidth="1"/>
    <col min="2" max="2" width="9.140625" style="131"/>
    <col min="3" max="3" width="18.42578125" style="131" customWidth="1"/>
    <col min="4" max="17" width="9.140625" style="131"/>
    <col min="18" max="23" width="9.140625" style="131" customWidth="1"/>
    <col min="24" max="25" width="9.140625" style="131"/>
    <col min="26" max="28" width="9.140625" style="131" customWidth="1"/>
    <col min="29" max="29" width="7.85546875" style="131" customWidth="1"/>
    <col min="30" max="30" width="2.7109375" style="131" customWidth="1"/>
    <col min="31" max="31" width="9.140625" style="131" customWidth="1"/>
    <col min="32" max="16384" width="9.140625" style="131"/>
  </cols>
  <sheetData>
    <row r="1" spans="1:33" s="2" customFormat="1" ht="15.75" x14ac:dyDescent="0.25">
      <c r="A1" s="12"/>
      <c r="B1" s="4" t="s">
        <v>45</v>
      </c>
      <c r="C1" s="4"/>
      <c r="D1" s="13"/>
      <c r="E1" s="13"/>
      <c r="F1" s="13"/>
      <c r="G1" s="13"/>
      <c r="H1" s="13"/>
      <c r="I1" s="14"/>
      <c r="J1" s="13"/>
      <c r="K1" s="14"/>
      <c r="L1" s="14"/>
      <c r="M1" s="14"/>
      <c r="N1" s="15"/>
      <c r="O1" s="15"/>
      <c r="P1" s="15"/>
      <c r="Q1" s="15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6"/>
    </row>
    <row r="2" spans="1:33" s="2" customFormat="1" ht="15.75" x14ac:dyDescent="0.25">
      <c r="A2" s="12"/>
      <c r="B2" s="4" t="s">
        <v>46</v>
      </c>
      <c r="C2" s="4"/>
      <c r="D2" s="13"/>
      <c r="E2" s="13"/>
      <c r="F2" s="13"/>
      <c r="G2" s="13"/>
      <c r="H2" s="13"/>
      <c r="I2" s="14"/>
      <c r="J2" s="13"/>
      <c r="K2" s="14"/>
      <c r="L2" s="14"/>
      <c r="M2" s="14"/>
      <c r="N2" s="15"/>
      <c r="O2" s="15"/>
      <c r="P2" s="15"/>
      <c r="Q2" s="15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6"/>
    </row>
    <row r="3" spans="1:33" s="2" customFormat="1" ht="18" x14ac:dyDescent="0.25">
      <c r="A3" s="12"/>
      <c r="B3" s="8" t="s">
        <v>99</v>
      </c>
      <c r="C3" s="9"/>
      <c r="D3" s="16"/>
      <c r="E3" s="13"/>
      <c r="F3" s="13"/>
      <c r="G3" s="13"/>
      <c r="H3" s="13"/>
      <c r="I3" s="14"/>
      <c r="J3" s="13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6"/>
    </row>
    <row r="4" spans="1:33" s="2" customFormat="1" ht="11.25" customHeight="1" x14ac:dyDescent="0.25">
      <c r="A4" s="12"/>
      <c r="D4" s="23"/>
      <c r="E4" s="23"/>
      <c r="F4" s="23"/>
      <c r="G4" s="23"/>
      <c r="H4" s="23"/>
      <c r="I4" s="22"/>
      <c r="J4" s="23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7"/>
    </row>
    <row r="5" spans="1:33" s="2" customFormat="1" ht="11.25" customHeight="1" x14ac:dyDescent="0.25">
      <c r="A5" s="12"/>
      <c r="B5" s="3" t="s">
        <v>47</v>
      </c>
      <c r="C5" s="1"/>
      <c r="D5" s="17" t="str">
        <f>SummaryAllConstr!D5</f>
        <v>CALENDAR YEAR 2024</v>
      </c>
      <c r="E5" s="18"/>
      <c r="F5" s="18"/>
      <c r="G5" s="18"/>
      <c r="H5" s="18"/>
      <c r="I5" s="19"/>
      <c r="J5" s="20"/>
      <c r="K5" s="21"/>
      <c r="L5" s="21"/>
      <c r="M5" s="21"/>
      <c r="N5" s="21"/>
      <c r="O5" s="54" t="str">
        <f>SummaryAllConstr!O5</f>
        <v>January 2024</v>
      </c>
      <c r="P5" s="10" t="s">
        <v>98</v>
      </c>
      <c r="Q5" s="11"/>
      <c r="R5" s="21"/>
      <c r="S5" s="21"/>
      <c r="T5" s="21"/>
      <c r="U5" s="22"/>
      <c r="V5" s="21"/>
      <c r="W5" s="21"/>
      <c r="X5" s="21"/>
      <c r="Y5" s="21"/>
      <c r="Z5" s="22"/>
      <c r="AA5" s="22"/>
      <c r="AB5" s="22"/>
      <c r="AC5" s="7"/>
    </row>
    <row r="6" spans="1:33" s="2" customFormat="1" ht="11.25" customHeight="1" x14ac:dyDescent="0.25">
      <c r="A6" s="12"/>
      <c r="B6" s="3" t="s">
        <v>103</v>
      </c>
      <c r="C6" s="1"/>
      <c r="D6" s="17" t="str">
        <f>SummaryAllConstr!D6</f>
        <v>Construction Contract Completed Between 1/01/2024 and 12/31/2024</v>
      </c>
      <c r="E6" s="18"/>
      <c r="F6" s="18"/>
      <c r="G6" s="18"/>
      <c r="H6" s="18"/>
      <c r="I6" s="19"/>
      <c r="J6" s="20"/>
      <c r="K6" s="21"/>
      <c r="L6" s="21"/>
      <c r="M6" s="21"/>
      <c r="N6" s="21"/>
      <c r="O6" s="11" t="s">
        <v>93</v>
      </c>
      <c r="P6" s="11"/>
      <c r="Q6" s="11">
        <f>SummaryAllConstr!Q6</f>
        <v>27896</v>
      </c>
      <c r="R6" s="21"/>
      <c r="S6" s="21"/>
      <c r="T6" s="21"/>
      <c r="U6" s="22"/>
      <c r="V6" s="21"/>
      <c r="W6" s="21"/>
      <c r="X6" s="21"/>
      <c r="Y6" s="21"/>
      <c r="Z6" s="22"/>
      <c r="AA6" s="22"/>
      <c r="AB6" s="22"/>
      <c r="AC6" s="7"/>
    </row>
    <row r="7" spans="1:33" s="2" customFormat="1" ht="11.25" customHeight="1" x14ac:dyDescent="0.25">
      <c r="A7" s="12"/>
      <c r="B7" s="3"/>
      <c r="C7" s="1"/>
      <c r="D7" s="17"/>
      <c r="E7" s="18"/>
      <c r="F7" s="18"/>
      <c r="G7" s="18"/>
      <c r="H7" s="18"/>
      <c r="I7" s="19"/>
      <c r="J7" s="20"/>
      <c r="K7" s="21"/>
      <c r="L7" s="21"/>
      <c r="M7" s="21"/>
      <c r="N7" s="21"/>
      <c r="O7" s="11" t="s">
        <v>94</v>
      </c>
      <c r="P7" s="11"/>
      <c r="Q7" s="11">
        <f>SummaryAllConstr!Q7</f>
        <v>30125</v>
      </c>
      <c r="R7" s="21"/>
      <c r="S7" s="21"/>
      <c r="T7" s="21"/>
      <c r="U7" s="22"/>
      <c r="V7" s="21"/>
      <c r="W7" s="21"/>
      <c r="X7" s="21"/>
      <c r="Y7" s="21"/>
      <c r="Z7" s="22"/>
      <c r="AA7" s="22"/>
      <c r="AB7" s="21"/>
      <c r="AC7" s="7"/>
    </row>
    <row r="8" spans="1:33" s="2" customFormat="1" ht="11.25" customHeight="1" x14ac:dyDescent="0.25">
      <c r="A8" s="12"/>
      <c r="B8" s="3"/>
      <c r="C8" s="1"/>
      <c r="D8" s="17"/>
      <c r="E8" s="18"/>
      <c r="F8" s="18"/>
      <c r="G8" s="18"/>
      <c r="H8" s="18"/>
      <c r="I8" s="19"/>
      <c r="J8" s="20"/>
      <c r="K8" s="21"/>
      <c r="L8" s="21"/>
      <c r="M8" s="21"/>
      <c r="N8" s="21"/>
      <c r="O8" s="11" t="s">
        <v>95</v>
      </c>
      <c r="P8" s="11"/>
      <c r="Q8" s="11">
        <f>SummaryAllConstr!Q8</f>
        <v>39130</v>
      </c>
      <c r="R8" s="21"/>
      <c r="S8" s="21"/>
      <c r="T8" s="21"/>
      <c r="U8" s="22"/>
      <c r="V8" s="21"/>
      <c r="W8" s="21"/>
      <c r="X8" s="21"/>
      <c r="Y8" s="21"/>
      <c r="Z8" s="22"/>
      <c r="AA8" s="22"/>
      <c r="AB8" s="21"/>
      <c r="AC8" s="7"/>
    </row>
    <row r="9" spans="1:33" s="2" customFormat="1" ht="11.25" customHeight="1" x14ac:dyDescent="0.25">
      <c r="A9" s="12"/>
      <c r="B9" s="3"/>
      <c r="C9" s="1"/>
      <c r="D9" s="17"/>
      <c r="E9" s="18"/>
      <c r="F9" s="18"/>
      <c r="G9" s="18"/>
      <c r="H9" s="18"/>
      <c r="I9" s="19"/>
      <c r="J9" s="20"/>
      <c r="K9" s="21"/>
      <c r="L9" s="21"/>
      <c r="M9" s="21"/>
      <c r="N9" s="21"/>
      <c r="O9" s="22"/>
      <c r="P9" s="22"/>
      <c r="Q9" s="22"/>
      <c r="R9" s="21"/>
      <c r="S9" s="21"/>
      <c r="T9" s="21"/>
      <c r="U9" s="22"/>
      <c r="V9" s="21"/>
      <c r="W9" s="21"/>
      <c r="X9" s="21"/>
      <c r="Y9" s="21"/>
      <c r="Z9" s="22"/>
      <c r="AA9" s="22"/>
      <c r="AB9" s="21"/>
      <c r="AC9" s="7"/>
    </row>
    <row r="10" spans="1:33" s="3" customFormat="1" ht="11.25" customHeight="1" x14ac:dyDescent="0.25">
      <c r="A10" s="56" t="s">
        <v>92</v>
      </c>
      <c r="B10" s="1"/>
      <c r="C10" s="1"/>
      <c r="D10" s="61"/>
      <c r="E10" s="61"/>
      <c r="F10" s="61"/>
      <c r="G10" s="61"/>
      <c r="H10" s="61"/>
      <c r="I10" s="61"/>
      <c r="J10" s="61"/>
      <c r="K10" s="47"/>
      <c r="L10" s="29"/>
      <c r="M10" s="29"/>
      <c r="N10" s="33"/>
      <c r="O10" s="34" t="s">
        <v>0</v>
      </c>
      <c r="P10" s="47"/>
      <c r="Q10" s="47"/>
      <c r="R10" s="29"/>
      <c r="S10" s="29"/>
      <c r="T10" s="29"/>
      <c r="U10" s="29" t="s">
        <v>2</v>
      </c>
      <c r="V10" s="29"/>
      <c r="W10" s="29"/>
      <c r="X10" s="29"/>
      <c r="Y10" s="35"/>
      <c r="Z10" s="29" t="s">
        <v>3</v>
      </c>
      <c r="AA10" s="29" t="s">
        <v>1</v>
      </c>
      <c r="AB10" s="29" t="s">
        <v>4</v>
      </c>
      <c r="AC10" s="57"/>
    </row>
    <row r="11" spans="1:33" s="3" customFormat="1" ht="11.25" customHeight="1" x14ac:dyDescent="0.25">
      <c r="A11" s="56" t="s">
        <v>100</v>
      </c>
      <c r="B11" s="1"/>
      <c r="C11" s="1"/>
      <c r="D11" s="28"/>
      <c r="E11" s="28"/>
      <c r="F11" s="36" t="s">
        <v>89</v>
      </c>
      <c r="G11" s="36" t="s">
        <v>89</v>
      </c>
      <c r="H11" s="36" t="s">
        <v>89</v>
      </c>
      <c r="I11" s="28"/>
      <c r="J11" s="29"/>
      <c r="K11" s="37" t="s">
        <v>6</v>
      </c>
      <c r="L11" s="29"/>
      <c r="M11" s="40"/>
      <c r="N11" s="33"/>
      <c r="O11" s="34" t="s">
        <v>4</v>
      </c>
      <c r="P11" s="37" t="s">
        <v>5</v>
      </c>
      <c r="Q11" s="37"/>
      <c r="R11" s="29"/>
      <c r="S11" s="29"/>
      <c r="T11" s="29"/>
      <c r="U11" s="29" t="s">
        <v>7</v>
      </c>
      <c r="V11" s="36" t="s">
        <v>8</v>
      </c>
      <c r="W11" s="29"/>
      <c r="X11" s="29"/>
      <c r="Y11" s="35"/>
      <c r="Z11" s="29" t="s">
        <v>9</v>
      </c>
      <c r="AA11" s="29" t="s">
        <v>4</v>
      </c>
      <c r="AB11" s="29" t="s">
        <v>10</v>
      </c>
      <c r="AC11" s="57"/>
    </row>
    <row r="12" spans="1:33" s="3" customFormat="1" ht="11.25" customHeight="1" x14ac:dyDescent="0.25">
      <c r="A12" s="56" t="s">
        <v>96</v>
      </c>
      <c r="B12" s="1"/>
      <c r="C12" s="1"/>
      <c r="D12" s="36"/>
      <c r="E12" s="36"/>
      <c r="F12" s="37" t="s">
        <v>90</v>
      </c>
      <c r="G12" s="37" t="s">
        <v>90</v>
      </c>
      <c r="H12" s="37" t="s">
        <v>90</v>
      </c>
      <c r="I12" s="36" t="s">
        <v>11</v>
      </c>
      <c r="J12" s="36" t="s">
        <v>12</v>
      </c>
      <c r="K12" s="36" t="s">
        <v>13</v>
      </c>
      <c r="L12" s="36"/>
      <c r="M12" s="37" t="s">
        <v>14</v>
      </c>
      <c r="N12" s="38" t="s">
        <v>0</v>
      </c>
      <c r="O12" s="34" t="s">
        <v>10</v>
      </c>
      <c r="P12" s="36" t="s">
        <v>13</v>
      </c>
      <c r="Q12" s="36"/>
      <c r="R12" s="36"/>
      <c r="S12" s="36"/>
      <c r="T12" s="36" t="s">
        <v>8</v>
      </c>
      <c r="U12" s="36" t="s">
        <v>15</v>
      </c>
      <c r="V12" s="29" t="s">
        <v>16</v>
      </c>
      <c r="W12" s="36" t="s">
        <v>17</v>
      </c>
      <c r="X12" s="36" t="s">
        <v>113</v>
      </c>
      <c r="Y12" s="39" t="s">
        <v>0</v>
      </c>
      <c r="Z12" s="29" t="s">
        <v>18</v>
      </c>
      <c r="AA12" s="29" t="s">
        <v>10</v>
      </c>
      <c r="AB12" s="60" t="s">
        <v>12</v>
      </c>
      <c r="AC12" s="57"/>
    </row>
    <row r="13" spans="1:33" s="3" customFormat="1" ht="11.25" customHeight="1" x14ac:dyDescent="0.25">
      <c r="A13" s="56" t="s">
        <v>97</v>
      </c>
      <c r="B13" s="1" t="s">
        <v>19</v>
      </c>
      <c r="C13" s="1"/>
      <c r="D13" s="37" t="s">
        <v>20</v>
      </c>
      <c r="E13" s="37" t="s">
        <v>21</v>
      </c>
      <c r="F13" s="60" t="s">
        <v>91</v>
      </c>
      <c r="G13" s="60" t="s">
        <v>91</v>
      </c>
      <c r="H13" s="60" t="s">
        <v>91</v>
      </c>
      <c r="I13" s="37" t="s">
        <v>22</v>
      </c>
      <c r="J13" s="37" t="s">
        <v>22</v>
      </c>
      <c r="K13" s="37" t="s">
        <v>24</v>
      </c>
      <c r="L13" s="37" t="s">
        <v>9</v>
      </c>
      <c r="M13" s="37" t="s">
        <v>13</v>
      </c>
      <c r="N13" s="41" t="s">
        <v>25</v>
      </c>
      <c r="O13" s="34" t="s">
        <v>20</v>
      </c>
      <c r="P13" s="37" t="s">
        <v>23</v>
      </c>
      <c r="Q13" s="37" t="s">
        <v>2</v>
      </c>
      <c r="R13" s="37" t="s">
        <v>26</v>
      </c>
      <c r="S13" s="29" t="s">
        <v>2</v>
      </c>
      <c r="T13" s="29" t="s">
        <v>27</v>
      </c>
      <c r="U13" s="29" t="s">
        <v>28</v>
      </c>
      <c r="V13" s="29" t="s">
        <v>29</v>
      </c>
      <c r="W13" s="29" t="s">
        <v>30</v>
      </c>
      <c r="X13" s="29" t="s">
        <v>114</v>
      </c>
      <c r="Y13" s="35" t="s">
        <v>1</v>
      </c>
      <c r="Z13" s="29" t="s">
        <v>20</v>
      </c>
      <c r="AA13" s="29" t="s">
        <v>20</v>
      </c>
      <c r="AB13" s="36" t="s">
        <v>22</v>
      </c>
      <c r="AC13" s="1" t="s">
        <v>31</v>
      </c>
      <c r="AD13" s="52"/>
    </row>
    <row r="14" spans="1:33" s="3" customFormat="1" ht="11.25" customHeight="1" x14ac:dyDescent="0.25">
      <c r="A14" s="56" t="s">
        <v>101</v>
      </c>
      <c r="B14" s="1" t="s">
        <v>32</v>
      </c>
      <c r="C14" s="1" t="s">
        <v>33</v>
      </c>
      <c r="D14" s="37" t="s">
        <v>34</v>
      </c>
      <c r="E14" s="37" t="s">
        <v>34</v>
      </c>
      <c r="F14" s="37" t="s">
        <v>86</v>
      </c>
      <c r="G14" s="37" t="s">
        <v>87</v>
      </c>
      <c r="H14" s="37" t="s">
        <v>88</v>
      </c>
      <c r="I14" s="37" t="s">
        <v>35</v>
      </c>
      <c r="J14" s="37" t="s">
        <v>35</v>
      </c>
      <c r="K14" s="37" t="s">
        <v>37</v>
      </c>
      <c r="L14" s="37" t="s">
        <v>4</v>
      </c>
      <c r="M14" s="37" t="s">
        <v>39</v>
      </c>
      <c r="N14" s="41" t="s">
        <v>4</v>
      </c>
      <c r="O14" s="42" t="s">
        <v>40</v>
      </c>
      <c r="P14" s="37" t="s">
        <v>36</v>
      </c>
      <c r="Q14" s="37" t="s">
        <v>38</v>
      </c>
      <c r="R14" s="37" t="s">
        <v>41</v>
      </c>
      <c r="S14" s="36" t="s">
        <v>4</v>
      </c>
      <c r="T14" s="36" t="s">
        <v>4</v>
      </c>
      <c r="U14" s="36" t="s">
        <v>42</v>
      </c>
      <c r="V14" s="36" t="s">
        <v>4</v>
      </c>
      <c r="W14" s="36" t="s">
        <v>4</v>
      </c>
      <c r="X14" s="36" t="s">
        <v>4</v>
      </c>
      <c r="Y14" s="39" t="s">
        <v>4</v>
      </c>
      <c r="Z14" s="36" t="s">
        <v>40</v>
      </c>
      <c r="AA14" s="36" t="s">
        <v>40</v>
      </c>
      <c r="AB14" s="36" t="s">
        <v>43</v>
      </c>
      <c r="AC14" s="1" t="s">
        <v>44</v>
      </c>
      <c r="AD14" s="52"/>
      <c r="AE14" s="145" t="s">
        <v>125</v>
      </c>
      <c r="AF14" s="145" t="s">
        <v>125</v>
      </c>
      <c r="AG14" s="3" t="s">
        <v>125</v>
      </c>
    </row>
    <row r="15" spans="1:33" s="81" customFormat="1" ht="11.25" customHeight="1" x14ac:dyDescent="0.25">
      <c r="A15" s="53">
        <v>3</v>
      </c>
      <c r="B15" s="2" t="s">
        <v>176</v>
      </c>
      <c r="C15" s="2" t="s">
        <v>178</v>
      </c>
      <c r="D15" s="58">
        <v>3194</v>
      </c>
      <c r="E15" s="58">
        <v>140</v>
      </c>
      <c r="F15" s="58">
        <v>0</v>
      </c>
      <c r="G15" s="58">
        <v>0</v>
      </c>
      <c r="H15" s="58">
        <v>128</v>
      </c>
      <c r="I15" s="58">
        <v>338561</v>
      </c>
      <c r="J15" s="58">
        <v>369957</v>
      </c>
      <c r="K15" s="58">
        <v>6898220</v>
      </c>
      <c r="L15" s="58">
        <v>154263016</v>
      </c>
      <c r="M15" s="58">
        <v>6182346</v>
      </c>
      <c r="N15" s="58">
        <v>167343582</v>
      </c>
      <c r="O15" s="58">
        <v>52393</v>
      </c>
      <c r="P15" s="58">
        <v>0</v>
      </c>
      <c r="Q15" s="58">
        <v>28803314</v>
      </c>
      <c r="R15" s="58">
        <v>0</v>
      </c>
      <c r="S15" s="58">
        <v>11531250</v>
      </c>
      <c r="T15" s="58">
        <v>802449</v>
      </c>
      <c r="U15" s="58">
        <v>5574258</v>
      </c>
      <c r="V15" s="58">
        <v>6623410</v>
      </c>
      <c r="W15" s="58">
        <v>0</v>
      </c>
      <c r="X15" s="58">
        <v>2939504</v>
      </c>
      <c r="Y15" s="58">
        <v>223617767</v>
      </c>
      <c r="Z15" s="58">
        <f t="shared" ref="Z15" si="0">IFERROR(L15/D15,0)</f>
        <v>48297.750782717594</v>
      </c>
      <c r="AA15" s="58">
        <f t="shared" ref="AA15" si="1">IFERROR(Y15/D15,0)</f>
        <v>70011.824358171565</v>
      </c>
      <c r="AB15" s="58">
        <f t="shared" ref="AB15" si="2">IFERROR(Y15/J15,0)</f>
        <v>604.44258927388864</v>
      </c>
      <c r="AC15" s="156">
        <v>21</v>
      </c>
      <c r="AD15" s="2"/>
      <c r="AE15" s="81">
        <f t="shared" ref="AE15" si="3">SUM(K15:M15)-N15</f>
        <v>0</v>
      </c>
      <c r="AF15" s="81">
        <f t="shared" ref="AF15" si="4">IF(D15=0,0,N15/D15-O15)</f>
        <v>0.10644959298952017</v>
      </c>
      <c r="AG15" s="81">
        <f t="shared" ref="AG15" si="5">SUM(P15:X15)+N15-Y15</f>
        <v>0</v>
      </c>
    </row>
    <row r="16" spans="1:33" s="81" customFormat="1" ht="11.25" customHeight="1" x14ac:dyDescent="0.25">
      <c r="A16" s="53">
        <v>3</v>
      </c>
      <c r="B16" s="2" t="s">
        <v>226</v>
      </c>
      <c r="C16" s="2" t="s">
        <v>227</v>
      </c>
      <c r="D16" s="58">
        <v>2107</v>
      </c>
      <c r="E16" s="58">
        <v>88</v>
      </c>
      <c r="F16" s="58">
        <v>0</v>
      </c>
      <c r="G16" s="58">
        <v>0</v>
      </c>
      <c r="H16" s="58">
        <v>88</v>
      </c>
      <c r="I16" s="58">
        <v>178190</v>
      </c>
      <c r="J16" s="58">
        <v>231420</v>
      </c>
      <c r="K16" s="58">
        <v>3072272</v>
      </c>
      <c r="L16" s="58">
        <v>51028737</v>
      </c>
      <c r="M16" s="58">
        <v>5200841</v>
      </c>
      <c r="N16" s="58">
        <v>59301850</v>
      </c>
      <c r="O16" s="58">
        <v>28145</v>
      </c>
      <c r="P16" s="58">
        <v>11663</v>
      </c>
      <c r="Q16" s="92">
        <v>7192277</v>
      </c>
      <c r="R16" s="58">
        <v>485072</v>
      </c>
      <c r="S16" s="58">
        <v>7214993</v>
      </c>
      <c r="T16" s="58">
        <v>1108193</v>
      </c>
      <c r="U16" s="92">
        <v>1736842</v>
      </c>
      <c r="V16" s="58">
        <v>493909</v>
      </c>
      <c r="W16" s="58"/>
      <c r="X16" s="58">
        <v>818878</v>
      </c>
      <c r="Y16" s="58">
        <v>78363676</v>
      </c>
      <c r="Z16" s="32">
        <f t="shared" ref="Z16" si="6">IFERROR(L16/D16,0)</f>
        <v>24218.669672520169</v>
      </c>
      <c r="AA16" s="32">
        <f t="shared" ref="AA16" si="7">IFERROR(Y16/D16,0)</f>
        <v>37192.062648315143</v>
      </c>
      <c r="AB16" s="32">
        <f t="shared" ref="AB16" si="8">IFERROR(Y16/J16,0)</f>
        <v>338.62101806239735</v>
      </c>
      <c r="AC16" s="153" t="s">
        <v>228</v>
      </c>
      <c r="AD16" s="2"/>
      <c r="AE16" s="74">
        <f t="shared" ref="AE16" si="9">SUM(K16:M16)-N16</f>
        <v>0</v>
      </c>
      <c r="AF16" s="74">
        <f t="shared" ref="AF16" si="10">IF(D16=0,0,N16/D16-O16)</f>
        <v>0.15899383008945733</v>
      </c>
      <c r="AG16" s="74">
        <f t="shared" ref="AG16" si="11">SUM(P16:X16)+N16-Y16</f>
        <v>1</v>
      </c>
    </row>
    <row r="17" spans="1:29" s="2" customFormat="1" ht="11.25" customHeight="1" x14ac:dyDescent="0.25">
      <c r="A17" s="53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32"/>
      <c r="AA17" s="32"/>
      <c r="AB17" s="32"/>
      <c r="AC17" s="139"/>
    </row>
    <row r="18" spans="1:29" s="2" customFormat="1" ht="11.25" customHeight="1" x14ac:dyDescent="0.25">
      <c r="A18" s="53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32"/>
      <c r="AA18" s="32"/>
      <c r="AB18" s="32"/>
      <c r="AC18" s="139"/>
    </row>
    <row r="19" spans="1:29" s="2" customFormat="1" ht="11.25" customHeight="1" x14ac:dyDescent="0.25">
      <c r="A19" s="53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32"/>
      <c r="AA19" s="32"/>
      <c r="AB19" s="32"/>
      <c r="AC19" s="139"/>
    </row>
    <row r="20" spans="1:29" s="58" customFormat="1" ht="11.25" customHeight="1" x14ac:dyDescent="0.25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AC20" s="32"/>
    </row>
    <row r="21" spans="1:29" s="58" customFormat="1" ht="11.2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AC21" s="32"/>
    </row>
    <row r="22" spans="1:29" s="58" customFormat="1" ht="11.25" customHeight="1" x14ac:dyDescent="0.25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AC22" s="32"/>
    </row>
    <row r="23" spans="1:29" s="58" customFormat="1" ht="11.25" customHeight="1" x14ac:dyDescent="0.25">
      <c r="A23" s="32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AC23" s="32"/>
    </row>
    <row r="24" spans="1:29" s="58" customFormat="1" ht="11.25" customHeight="1" x14ac:dyDescent="0.25">
      <c r="A24" s="32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AC24" s="32"/>
    </row>
    <row r="25" spans="1:29" s="58" customFormat="1" ht="11.25" customHeight="1" x14ac:dyDescent="0.25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AC25" s="32"/>
    </row>
    <row r="26" spans="1:29" s="58" customFormat="1" ht="11.25" customHeight="1" x14ac:dyDescent="0.25">
      <c r="A26" s="32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AC26" s="32"/>
    </row>
    <row r="27" spans="1:29" s="58" customFormat="1" ht="11.25" customHeight="1" x14ac:dyDescent="0.2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AC27" s="32"/>
    </row>
    <row r="28" spans="1:29" s="58" customFormat="1" ht="11.25" customHeight="1" x14ac:dyDescent="0.25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</row>
    <row r="29" spans="1:29" s="58" customFormat="1" ht="11.25" customHeight="1" x14ac:dyDescent="0.25">
      <c r="A29" s="112">
        <f>COUNTA(A15:A27)</f>
        <v>2</v>
      </c>
      <c r="B29" s="47" t="s">
        <v>110</v>
      </c>
      <c r="C29" s="32"/>
      <c r="D29" s="61">
        <f>ROUND(SUM(D15:D27)/$A$29,0)</f>
        <v>2651</v>
      </c>
      <c r="E29" s="61">
        <f t="shared" ref="E29:AB29" si="12">ROUND(SUM(E15:E27)/$A$29,0)</f>
        <v>114</v>
      </c>
      <c r="F29" s="61">
        <f t="shared" si="12"/>
        <v>0</v>
      </c>
      <c r="G29" s="61">
        <f t="shared" si="12"/>
        <v>0</v>
      </c>
      <c r="H29" s="61">
        <f t="shared" si="12"/>
        <v>108</v>
      </c>
      <c r="I29" s="61">
        <f t="shared" si="12"/>
        <v>258376</v>
      </c>
      <c r="J29" s="61">
        <f t="shared" si="12"/>
        <v>300689</v>
      </c>
      <c r="K29" s="61">
        <f t="shared" si="12"/>
        <v>4985246</v>
      </c>
      <c r="L29" s="61">
        <f t="shared" si="12"/>
        <v>102645877</v>
      </c>
      <c r="M29" s="61">
        <f t="shared" si="12"/>
        <v>5691594</v>
      </c>
      <c r="N29" s="61">
        <f t="shared" si="12"/>
        <v>113322716</v>
      </c>
      <c r="O29" s="61">
        <f t="shared" si="12"/>
        <v>40269</v>
      </c>
      <c r="P29" s="61">
        <f t="shared" si="12"/>
        <v>5832</v>
      </c>
      <c r="Q29" s="61">
        <f t="shared" si="12"/>
        <v>17997796</v>
      </c>
      <c r="R29" s="61">
        <f t="shared" si="12"/>
        <v>242536</v>
      </c>
      <c r="S29" s="61">
        <f t="shared" si="12"/>
        <v>9373122</v>
      </c>
      <c r="T29" s="61">
        <f t="shared" si="12"/>
        <v>955321</v>
      </c>
      <c r="U29" s="61">
        <f t="shared" si="12"/>
        <v>3655550</v>
      </c>
      <c r="V29" s="61">
        <f t="shared" si="12"/>
        <v>3558660</v>
      </c>
      <c r="W29" s="61">
        <f t="shared" si="12"/>
        <v>0</v>
      </c>
      <c r="X29" s="61">
        <f t="shared" si="12"/>
        <v>1879191</v>
      </c>
      <c r="Y29" s="61">
        <f t="shared" si="12"/>
        <v>150990722</v>
      </c>
      <c r="Z29" s="61">
        <f t="shared" si="12"/>
        <v>36258</v>
      </c>
      <c r="AA29" s="61">
        <f t="shared" si="12"/>
        <v>53602</v>
      </c>
      <c r="AB29" s="61">
        <f t="shared" si="12"/>
        <v>472</v>
      </c>
      <c r="AC29" s="32"/>
    </row>
    <row r="37" spans="22:22" s="58" customFormat="1" x14ac:dyDescent="0.25">
      <c r="V37" s="32" t="s">
        <v>123</v>
      </c>
    </row>
  </sheetData>
  <phoneticPr fontId="2" type="noConversion"/>
  <conditionalFormatting sqref="P14">
    <cfRule type="cellIs" dxfId="1" priority="1" stopIfTrue="1" operator="greaterThan">
      <formula>#REF!</formula>
    </cfRule>
  </conditionalFormatting>
  <pageMargins left="0.25" right="0.25" top="0.75" bottom="0.75" header="0.3" footer="0.3"/>
  <pageSetup paperSize="5" scale="58" fitToHeight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>
    <pageSetUpPr fitToPage="1"/>
  </sheetPr>
  <dimension ref="A1:AI34"/>
  <sheetViews>
    <sheetView zoomScale="120" zoomScaleNormal="120" workbookViewId="0">
      <pane ySplit="14" topLeftCell="A15" activePane="bottomLeft" state="frozen"/>
      <selection activeCell="A15" sqref="A15"/>
      <selection pane="bottomLeft" activeCell="C22" sqref="C22"/>
    </sheetView>
  </sheetViews>
  <sheetFormatPr defaultColWidth="9.140625" defaultRowHeight="12.75" x14ac:dyDescent="0.2"/>
  <cols>
    <col min="1" max="1" width="4.28515625" style="131" customWidth="1"/>
    <col min="2" max="2" width="9" style="131" customWidth="1"/>
    <col min="3" max="3" width="21.28515625" style="131" customWidth="1"/>
    <col min="4" max="4" width="14.42578125" style="131" customWidth="1"/>
    <col min="5" max="6" width="8" style="131" customWidth="1"/>
    <col min="7" max="9" width="7.5703125" style="131" customWidth="1"/>
    <col min="10" max="10" width="7.7109375" style="131" customWidth="1"/>
    <col min="11" max="11" width="7.85546875" style="131" customWidth="1"/>
    <col min="12" max="12" width="8.85546875" style="131" customWidth="1"/>
    <col min="13" max="30" width="9.140625" style="131"/>
    <col min="31" max="31" width="2.140625" style="131" customWidth="1"/>
    <col min="32" max="16384" width="9.140625" style="131"/>
  </cols>
  <sheetData>
    <row r="1" spans="1:34" s="2" customFormat="1" ht="15.75" x14ac:dyDescent="0.25">
      <c r="A1" s="12"/>
      <c r="B1" s="4" t="s">
        <v>45</v>
      </c>
      <c r="C1" s="4"/>
      <c r="D1" s="4"/>
      <c r="E1" s="13"/>
      <c r="F1" s="13"/>
      <c r="G1" s="13"/>
      <c r="H1" s="13"/>
      <c r="I1" s="13"/>
      <c r="J1" s="14"/>
      <c r="K1" s="13"/>
      <c r="L1" s="14"/>
      <c r="M1" s="14"/>
      <c r="N1" s="14"/>
      <c r="O1" s="15"/>
      <c r="P1" s="15"/>
      <c r="Q1" s="15"/>
      <c r="R1" s="15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6"/>
    </row>
    <row r="2" spans="1:34" s="2" customFormat="1" ht="15.75" x14ac:dyDescent="0.25">
      <c r="A2" s="12"/>
      <c r="B2" s="4" t="s">
        <v>46</v>
      </c>
      <c r="C2" s="4"/>
      <c r="D2" s="4"/>
      <c r="E2" s="13"/>
      <c r="F2" s="13"/>
      <c r="G2" s="13"/>
      <c r="H2" s="13"/>
      <c r="I2" s="13"/>
      <c r="J2" s="14"/>
      <c r="K2" s="13"/>
      <c r="L2" s="14"/>
      <c r="M2" s="14"/>
      <c r="N2" s="14"/>
      <c r="O2" s="15"/>
      <c r="P2" s="15"/>
      <c r="Q2" s="15"/>
      <c r="R2" s="15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6"/>
    </row>
    <row r="3" spans="1:34" s="2" customFormat="1" ht="18" x14ac:dyDescent="0.25">
      <c r="A3" s="12"/>
      <c r="B3" s="8" t="s">
        <v>99</v>
      </c>
      <c r="C3" s="9"/>
      <c r="D3" s="9"/>
      <c r="E3" s="16"/>
      <c r="F3" s="13"/>
      <c r="G3" s="13"/>
      <c r="H3" s="13"/>
      <c r="I3" s="13"/>
      <c r="J3" s="14"/>
      <c r="K3" s="13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6"/>
    </row>
    <row r="4" spans="1:34" s="2" customFormat="1" x14ac:dyDescent="0.25">
      <c r="A4" s="12"/>
      <c r="E4" s="23"/>
      <c r="F4" s="23"/>
      <c r="G4" s="23"/>
      <c r="H4" s="23"/>
      <c r="I4" s="23"/>
      <c r="J4" s="22"/>
      <c r="K4" s="23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7"/>
    </row>
    <row r="5" spans="1:34" s="2" customFormat="1" ht="11.25" customHeight="1" x14ac:dyDescent="0.25">
      <c r="A5" s="12"/>
      <c r="B5" s="3" t="s">
        <v>47</v>
      </c>
      <c r="C5" s="1"/>
      <c r="D5" s="1"/>
      <c r="E5" s="17" t="str">
        <f>SummaryAllConstr!D5</f>
        <v>CALENDAR YEAR 2024</v>
      </c>
      <c r="F5" s="18"/>
      <c r="G5" s="18"/>
      <c r="H5" s="18"/>
      <c r="I5" s="18"/>
      <c r="J5" s="19"/>
      <c r="K5" s="20"/>
      <c r="L5" s="21"/>
      <c r="M5" s="21"/>
      <c r="N5" s="21"/>
      <c r="O5" s="21"/>
      <c r="P5" s="54" t="str">
        <f>SummaryAllConstr!O5</f>
        <v>January 2024</v>
      </c>
      <c r="Q5" s="10" t="s">
        <v>98</v>
      </c>
      <c r="R5" s="11"/>
      <c r="S5" s="21"/>
      <c r="T5" s="21"/>
      <c r="U5" s="21"/>
      <c r="V5" s="22"/>
      <c r="W5" s="21"/>
      <c r="X5" s="21"/>
      <c r="Y5" s="21"/>
      <c r="Z5" s="21"/>
      <c r="AA5" s="22"/>
      <c r="AB5" s="22"/>
      <c r="AC5" s="22"/>
      <c r="AD5" s="7"/>
    </row>
    <row r="6" spans="1:34" s="2" customFormat="1" ht="11.25" customHeight="1" x14ac:dyDescent="0.25">
      <c r="A6" s="12"/>
      <c r="B6" s="3" t="s">
        <v>102</v>
      </c>
      <c r="C6" s="1"/>
      <c r="D6" s="1"/>
      <c r="E6" s="17" t="str">
        <f>SummaryAllConstr!D6</f>
        <v>Construction Contract Completed Between 1/01/2024 and 12/31/2024</v>
      </c>
      <c r="F6" s="18"/>
      <c r="G6" s="18"/>
      <c r="H6" s="18"/>
      <c r="I6" s="18"/>
      <c r="J6" s="19"/>
      <c r="K6" s="20"/>
      <c r="L6" s="21"/>
      <c r="M6" s="21"/>
      <c r="N6" s="21"/>
      <c r="O6" s="21"/>
      <c r="P6" s="11" t="s">
        <v>93</v>
      </c>
      <c r="Q6" s="11"/>
      <c r="R6" s="11">
        <f>SummaryAllConstr!Q6</f>
        <v>27896</v>
      </c>
      <c r="S6" s="21"/>
      <c r="T6" s="21"/>
      <c r="U6" s="21"/>
      <c r="V6" s="22"/>
      <c r="W6" s="21"/>
      <c r="X6" s="21"/>
      <c r="Y6" s="21"/>
      <c r="Z6" s="21"/>
      <c r="AA6" s="22"/>
      <c r="AB6" s="22"/>
      <c r="AC6" s="22"/>
      <c r="AD6" s="7"/>
    </row>
    <row r="7" spans="1:34" s="2" customFormat="1" ht="11.25" customHeight="1" x14ac:dyDescent="0.25">
      <c r="A7" s="12"/>
      <c r="B7" s="3"/>
      <c r="C7" s="1"/>
      <c r="D7" s="1"/>
      <c r="E7" s="17"/>
      <c r="F7" s="18"/>
      <c r="G7" s="18"/>
      <c r="H7" s="18"/>
      <c r="I7" s="18"/>
      <c r="J7" s="19"/>
      <c r="K7" s="20"/>
      <c r="L7" s="21"/>
      <c r="M7" s="21"/>
      <c r="N7" s="21"/>
      <c r="O7" s="21"/>
      <c r="P7" s="11" t="s">
        <v>94</v>
      </c>
      <c r="Q7" s="11"/>
      <c r="R7" s="11">
        <f>SummaryAllConstr!Q7</f>
        <v>30125</v>
      </c>
      <c r="S7" s="21"/>
      <c r="T7" s="21"/>
      <c r="U7" s="21"/>
      <c r="V7" s="22"/>
      <c r="W7" s="21"/>
      <c r="X7" s="21"/>
      <c r="Y7" s="21"/>
      <c r="Z7" s="21"/>
      <c r="AA7" s="22"/>
      <c r="AB7" s="22"/>
      <c r="AC7" s="21"/>
      <c r="AD7" s="7"/>
    </row>
    <row r="8" spans="1:34" s="2" customFormat="1" ht="11.25" customHeight="1" x14ac:dyDescent="0.25">
      <c r="A8" s="12"/>
      <c r="B8" s="3"/>
      <c r="C8" s="1"/>
      <c r="D8" s="1"/>
      <c r="E8" s="17"/>
      <c r="F8" s="18"/>
      <c r="G8" s="18"/>
      <c r="H8" s="18"/>
      <c r="I8" s="18"/>
      <c r="J8" s="19"/>
      <c r="K8" s="20"/>
      <c r="L8" s="21"/>
      <c r="M8" s="21"/>
      <c r="N8" s="21"/>
      <c r="O8" s="21"/>
      <c r="P8" s="11" t="s">
        <v>95</v>
      </c>
      <c r="Q8" s="11"/>
      <c r="R8" s="11">
        <f>SummaryAllConstr!Q8</f>
        <v>39130</v>
      </c>
      <c r="S8" s="21"/>
      <c r="T8" s="21"/>
      <c r="U8" s="21"/>
      <c r="V8" s="22"/>
      <c r="W8" s="21"/>
      <c r="X8" s="21"/>
      <c r="Y8" s="21"/>
      <c r="Z8" s="21"/>
      <c r="AA8" s="22"/>
      <c r="AB8" s="22"/>
      <c r="AC8" s="21"/>
      <c r="AD8" s="7"/>
    </row>
    <row r="9" spans="1:34" s="2" customFormat="1" ht="11.25" customHeight="1" x14ac:dyDescent="0.25">
      <c r="A9" s="12"/>
      <c r="B9" s="3"/>
      <c r="C9" s="1"/>
      <c r="D9" s="1"/>
      <c r="E9" s="17"/>
      <c r="F9" s="18"/>
      <c r="G9" s="18"/>
      <c r="H9" s="18"/>
      <c r="I9" s="18"/>
      <c r="J9" s="19"/>
      <c r="K9" s="20"/>
      <c r="L9" s="21"/>
      <c r="M9" s="21"/>
      <c r="N9" s="21"/>
      <c r="O9" s="21"/>
      <c r="P9" s="22"/>
      <c r="Q9" s="22"/>
      <c r="R9" s="22"/>
      <c r="S9" s="21"/>
      <c r="T9" s="21"/>
      <c r="U9" s="21"/>
      <c r="V9" s="22"/>
      <c r="W9" s="21"/>
      <c r="X9" s="21"/>
      <c r="Y9" s="21"/>
      <c r="Z9" s="21"/>
      <c r="AA9" s="22"/>
      <c r="AB9" s="22"/>
      <c r="AC9" s="21"/>
      <c r="AD9" s="7"/>
    </row>
    <row r="10" spans="1:34" s="2" customFormat="1" ht="11.25" customHeight="1" x14ac:dyDescent="0.25">
      <c r="A10" s="56" t="s">
        <v>92</v>
      </c>
      <c r="B10" s="1"/>
      <c r="C10" s="1"/>
      <c r="D10" s="1"/>
      <c r="E10" s="61"/>
      <c r="F10" s="61"/>
      <c r="G10" s="61"/>
      <c r="H10" s="61"/>
      <c r="I10" s="61"/>
      <c r="J10" s="61"/>
      <c r="K10" s="61"/>
      <c r="L10" s="47"/>
      <c r="M10" s="29"/>
      <c r="N10" s="29"/>
      <c r="O10" s="33"/>
      <c r="P10" s="34" t="s">
        <v>0</v>
      </c>
      <c r="Q10" s="47"/>
      <c r="R10" s="47"/>
      <c r="S10" s="29"/>
      <c r="T10" s="29"/>
      <c r="U10" s="29"/>
      <c r="V10" s="29" t="s">
        <v>2</v>
      </c>
      <c r="W10" s="29"/>
      <c r="X10" s="29"/>
      <c r="Y10" s="29"/>
      <c r="Z10" s="35"/>
      <c r="AA10" s="29" t="s">
        <v>3</v>
      </c>
      <c r="AB10" s="29" t="s">
        <v>1</v>
      </c>
      <c r="AC10" s="29" t="s">
        <v>4</v>
      </c>
      <c r="AD10" s="57"/>
    </row>
    <row r="11" spans="1:34" s="2" customFormat="1" ht="11.25" customHeight="1" x14ac:dyDescent="0.25">
      <c r="A11" s="56" t="s">
        <v>100</v>
      </c>
      <c r="B11" s="1"/>
      <c r="C11" s="1"/>
      <c r="D11" s="1"/>
      <c r="E11" s="28"/>
      <c r="F11" s="28"/>
      <c r="G11" s="36" t="s">
        <v>89</v>
      </c>
      <c r="H11" s="36" t="s">
        <v>89</v>
      </c>
      <c r="I11" s="36" t="s">
        <v>89</v>
      </c>
      <c r="J11" s="28"/>
      <c r="K11" s="29"/>
      <c r="L11" s="37" t="s">
        <v>6</v>
      </c>
      <c r="M11" s="29"/>
      <c r="N11" s="40"/>
      <c r="O11" s="33"/>
      <c r="P11" s="34" t="s">
        <v>4</v>
      </c>
      <c r="Q11" s="37" t="s">
        <v>5</v>
      </c>
      <c r="R11" s="37"/>
      <c r="S11" s="29"/>
      <c r="T11" s="29"/>
      <c r="U11" s="29"/>
      <c r="V11" s="29" t="s">
        <v>7</v>
      </c>
      <c r="W11" s="36" t="s">
        <v>8</v>
      </c>
      <c r="X11" s="29"/>
      <c r="Y11" s="29"/>
      <c r="Z11" s="35"/>
      <c r="AA11" s="29" t="s">
        <v>9</v>
      </c>
      <c r="AB11" s="29" t="s">
        <v>4</v>
      </c>
      <c r="AC11" s="29" t="s">
        <v>10</v>
      </c>
      <c r="AD11" s="57"/>
    </row>
    <row r="12" spans="1:34" s="2" customFormat="1" ht="11.25" customHeight="1" x14ac:dyDescent="0.25">
      <c r="A12" s="56" t="s">
        <v>96</v>
      </c>
      <c r="B12" s="1"/>
      <c r="C12" s="1"/>
      <c r="D12" s="1"/>
      <c r="E12" s="36"/>
      <c r="F12" s="36"/>
      <c r="G12" s="37" t="s">
        <v>90</v>
      </c>
      <c r="H12" s="37" t="s">
        <v>90</v>
      </c>
      <c r="I12" s="37" t="s">
        <v>90</v>
      </c>
      <c r="J12" s="36" t="s">
        <v>11</v>
      </c>
      <c r="K12" s="36" t="s">
        <v>12</v>
      </c>
      <c r="L12" s="36" t="s">
        <v>13</v>
      </c>
      <c r="M12" s="36"/>
      <c r="N12" s="37" t="s">
        <v>14</v>
      </c>
      <c r="O12" s="38" t="s">
        <v>0</v>
      </c>
      <c r="P12" s="34" t="s">
        <v>10</v>
      </c>
      <c r="Q12" s="36" t="s">
        <v>13</v>
      </c>
      <c r="R12" s="36"/>
      <c r="S12" s="36"/>
      <c r="T12" s="36"/>
      <c r="U12" s="36" t="s">
        <v>8</v>
      </c>
      <c r="V12" s="36" t="s">
        <v>15</v>
      </c>
      <c r="W12" s="29" t="s">
        <v>16</v>
      </c>
      <c r="X12" s="36" t="s">
        <v>17</v>
      </c>
      <c r="Y12" s="36" t="s">
        <v>113</v>
      </c>
      <c r="Z12" s="39" t="s">
        <v>0</v>
      </c>
      <c r="AA12" s="29" t="s">
        <v>18</v>
      </c>
      <c r="AB12" s="29" t="s">
        <v>10</v>
      </c>
      <c r="AC12" s="60" t="s">
        <v>12</v>
      </c>
      <c r="AD12" s="57"/>
    </row>
    <row r="13" spans="1:34" s="2" customFormat="1" ht="11.25" customHeight="1" x14ac:dyDescent="0.25">
      <c r="A13" s="56" t="s">
        <v>97</v>
      </c>
      <c r="B13" s="1" t="s">
        <v>19</v>
      </c>
      <c r="C13" s="1"/>
      <c r="D13" s="1"/>
      <c r="E13" s="37" t="s">
        <v>20</v>
      </c>
      <c r="F13" s="37" t="s">
        <v>21</v>
      </c>
      <c r="G13" s="60" t="s">
        <v>91</v>
      </c>
      <c r="H13" s="60" t="s">
        <v>91</v>
      </c>
      <c r="I13" s="60" t="s">
        <v>91</v>
      </c>
      <c r="J13" s="37" t="s">
        <v>22</v>
      </c>
      <c r="K13" s="37" t="s">
        <v>22</v>
      </c>
      <c r="L13" s="37" t="s">
        <v>24</v>
      </c>
      <c r="M13" s="37" t="s">
        <v>9</v>
      </c>
      <c r="N13" s="37" t="s">
        <v>13</v>
      </c>
      <c r="O13" s="41" t="s">
        <v>25</v>
      </c>
      <c r="P13" s="34" t="s">
        <v>20</v>
      </c>
      <c r="Q13" s="37" t="s">
        <v>23</v>
      </c>
      <c r="R13" s="37" t="s">
        <v>2</v>
      </c>
      <c r="S13" s="37" t="s">
        <v>26</v>
      </c>
      <c r="T13" s="29" t="s">
        <v>2</v>
      </c>
      <c r="U13" s="29" t="s">
        <v>27</v>
      </c>
      <c r="V13" s="29" t="s">
        <v>28</v>
      </c>
      <c r="W13" s="29" t="s">
        <v>29</v>
      </c>
      <c r="X13" s="29" t="s">
        <v>30</v>
      </c>
      <c r="Y13" s="29" t="s">
        <v>114</v>
      </c>
      <c r="Z13" s="35" t="s">
        <v>1</v>
      </c>
      <c r="AA13" s="29" t="s">
        <v>20</v>
      </c>
      <c r="AB13" s="29" t="s">
        <v>20</v>
      </c>
      <c r="AC13" s="36" t="s">
        <v>22</v>
      </c>
      <c r="AD13" s="1" t="s">
        <v>31</v>
      </c>
      <c r="AE13" s="141"/>
    </row>
    <row r="14" spans="1:34" s="2" customFormat="1" ht="11.25" customHeight="1" x14ac:dyDescent="0.25">
      <c r="A14" s="56" t="s">
        <v>101</v>
      </c>
      <c r="B14" s="1" t="s">
        <v>32</v>
      </c>
      <c r="C14" s="1" t="s">
        <v>33</v>
      </c>
      <c r="D14" s="24" t="s">
        <v>122</v>
      </c>
      <c r="E14" s="37" t="s">
        <v>34</v>
      </c>
      <c r="F14" s="37" t="s">
        <v>34</v>
      </c>
      <c r="G14" s="37" t="s">
        <v>86</v>
      </c>
      <c r="H14" s="37" t="s">
        <v>87</v>
      </c>
      <c r="I14" s="37" t="s">
        <v>88</v>
      </c>
      <c r="J14" s="37" t="s">
        <v>35</v>
      </c>
      <c r="K14" s="37" t="s">
        <v>35</v>
      </c>
      <c r="L14" s="37" t="s">
        <v>37</v>
      </c>
      <c r="M14" s="37" t="s">
        <v>4</v>
      </c>
      <c r="N14" s="37" t="s">
        <v>39</v>
      </c>
      <c r="O14" s="41" t="s">
        <v>4</v>
      </c>
      <c r="P14" s="42" t="s">
        <v>40</v>
      </c>
      <c r="Q14" s="37" t="s">
        <v>36</v>
      </c>
      <c r="R14" s="37" t="s">
        <v>38</v>
      </c>
      <c r="S14" s="37" t="s">
        <v>41</v>
      </c>
      <c r="T14" s="36" t="s">
        <v>4</v>
      </c>
      <c r="U14" s="36" t="s">
        <v>4</v>
      </c>
      <c r="V14" s="36" t="s">
        <v>42</v>
      </c>
      <c r="W14" s="36" t="s">
        <v>4</v>
      </c>
      <c r="X14" s="36" t="s">
        <v>4</v>
      </c>
      <c r="Y14" s="36" t="s">
        <v>4</v>
      </c>
      <c r="Z14" s="39" t="s">
        <v>4</v>
      </c>
      <c r="AA14" s="36" t="s">
        <v>40</v>
      </c>
      <c r="AB14" s="36" t="s">
        <v>40</v>
      </c>
      <c r="AC14" s="36" t="s">
        <v>43</v>
      </c>
      <c r="AD14" s="1" t="s">
        <v>44</v>
      </c>
      <c r="AE14" s="66"/>
      <c r="AF14" s="145" t="s">
        <v>125</v>
      </c>
      <c r="AG14" s="145" t="s">
        <v>125</v>
      </c>
      <c r="AH14" s="3" t="s">
        <v>125</v>
      </c>
    </row>
    <row r="15" spans="1:34" s="81" customFormat="1" ht="11.25" customHeight="1" x14ac:dyDescent="0.25">
      <c r="A15" s="53">
        <v>4</v>
      </c>
      <c r="B15" s="2" t="s">
        <v>185</v>
      </c>
      <c r="C15" s="2" t="s">
        <v>190</v>
      </c>
      <c r="D15" s="58" t="s">
        <v>205</v>
      </c>
      <c r="E15" s="58">
        <v>0</v>
      </c>
      <c r="F15" s="58">
        <v>0</v>
      </c>
      <c r="G15" s="58">
        <v>0</v>
      </c>
      <c r="H15" s="58">
        <v>0</v>
      </c>
      <c r="I15" s="58">
        <v>0</v>
      </c>
      <c r="J15" s="58">
        <v>19745</v>
      </c>
      <c r="K15" s="58">
        <v>29541</v>
      </c>
      <c r="L15" s="58">
        <v>744491</v>
      </c>
      <c r="M15" s="58">
        <v>14122884</v>
      </c>
      <c r="N15" s="58">
        <v>225440</v>
      </c>
      <c r="O15" s="58">
        <v>15092816</v>
      </c>
      <c r="P15" s="58">
        <v>0</v>
      </c>
      <c r="Q15" s="58">
        <v>0</v>
      </c>
      <c r="R15" s="92">
        <v>0</v>
      </c>
      <c r="S15" s="58">
        <v>0</v>
      </c>
      <c r="T15" s="58">
        <v>0</v>
      </c>
      <c r="U15" s="58">
        <v>0</v>
      </c>
      <c r="V15" s="58">
        <v>0</v>
      </c>
      <c r="W15" s="58">
        <v>0</v>
      </c>
      <c r="X15" s="58">
        <v>0</v>
      </c>
      <c r="Y15" s="58">
        <v>0</v>
      </c>
      <c r="Z15" s="58">
        <v>15092816</v>
      </c>
      <c r="AA15" s="58">
        <f t="shared" ref="AA15:AA17" si="0">IFERROR(M15/E15,0)</f>
        <v>0</v>
      </c>
      <c r="AB15" s="58">
        <f t="shared" ref="AB15:AB17" si="1">IFERROR(Z15/E15,0)</f>
        <v>0</v>
      </c>
      <c r="AC15" s="58">
        <f t="shared" ref="AC15:AC17" si="2">IFERROR(Z15/K15,0)</f>
        <v>510.91080193629193</v>
      </c>
      <c r="AD15" s="156">
        <v>21</v>
      </c>
      <c r="AE15" s="2"/>
      <c r="AF15" s="81">
        <f t="shared" ref="AF15:AF17" si="3">SUM(L15:N15)-O15</f>
        <v>-1</v>
      </c>
      <c r="AG15" s="81">
        <f t="shared" ref="AG15:AG17" si="4">IF(E15=0,0,O15/E15-P15)</f>
        <v>0</v>
      </c>
      <c r="AH15" s="81">
        <f t="shared" ref="AH15:AH17" si="5">SUM(Q15:Y15)+O15-Z15</f>
        <v>0</v>
      </c>
    </row>
    <row r="16" spans="1:34" s="81" customFormat="1" ht="11.25" customHeight="1" x14ac:dyDescent="0.25">
      <c r="A16" s="53">
        <v>4</v>
      </c>
      <c r="B16" s="2" t="s">
        <v>185</v>
      </c>
      <c r="C16" s="2" t="s">
        <v>188</v>
      </c>
      <c r="D16" s="58" t="s">
        <v>204</v>
      </c>
      <c r="E16" s="58">
        <v>0</v>
      </c>
      <c r="F16" s="58">
        <v>0</v>
      </c>
      <c r="G16" s="58">
        <v>0</v>
      </c>
      <c r="H16" s="58">
        <v>0</v>
      </c>
      <c r="I16" s="58">
        <v>0</v>
      </c>
      <c r="J16" s="58">
        <v>12605</v>
      </c>
      <c r="K16" s="58">
        <v>19917</v>
      </c>
      <c r="L16" s="58">
        <v>332841</v>
      </c>
      <c r="M16" s="58">
        <v>10698344</v>
      </c>
      <c r="N16" s="58">
        <v>142695</v>
      </c>
      <c r="O16" s="58">
        <v>11173880</v>
      </c>
      <c r="P16" s="58">
        <v>0</v>
      </c>
      <c r="Q16" s="58">
        <v>0</v>
      </c>
      <c r="R16" s="58">
        <v>0</v>
      </c>
      <c r="S16" s="58">
        <v>0</v>
      </c>
      <c r="T16" s="58">
        <v>0</v>
      </c>
      <c r="U16" s="58">
        <v>0</v>
      </c>
      <c r="V16" s="58">
        <v>0</v>
      </c>
      <c r="W16" s="58">
        <v>0</v>
      </c>
      <c r="X16" s="58">
        <v>0</v>
      </c>
      <c r="Y16" s="58">
        <v>0</v>
      </c>
      <c r="Z16" s="58">
        <v>11173880</v>
      </c>
      <c r="AA16" s="58">
        <f t="shared" si="0"/>
        <v>0</v>
      </c>
      <c r="AB16" s="58">
        <f t="shared" si="1"/>
        <v>0</v>
      </c>
      <c r="AC16" s="58">
        <f t="shared" si="2"/>
        <v>561.02224230556806</v>
      </c>
      <c r="AD16" s="156">
        <v>21</v>
      </c>
      <c r="AE16" s="2"/>
      <c r="AF16" s="81">
        <f t="shared" si="3"/>
        <v>0</v>
      </c>
      <c r="AG16" s="81">
        <f t="shared" si="4"/>
        <v>0</v>
      </c>
      <c r="AH16" s="81">
        <f t="shared" si="5"/>
        <v>0</v>
      </c>
    </row>
    <row r="17" spans="1:35" s="2" customFormat="1" ht="11.25" customHeight="1" x14ac:dyDescent="0.25">
      <c r="A17" s="175">
        <v>4</v>
      </c>
      <c r="B17" s="176" t="s">
        <v>144</v>
      </c>
      <c r="C17" s="180" t="s">
        <v>145</v>
      </c>
      <c r="D17" s="176" t="s">
        <v>212</v>
      </c>
      <c r="E17" s="177">
        <v>0</v>
      </c>
      <c r="F17" s="177">
        <v>0</v>
      </c>
      <c r="G17" s="177">
        <v>0</v>
      </c>
      <c r="H17" s="177">
        <v>0</v>
      </c>
      <c r="I17" s="177">
        <v>0</v>
      </c>
      <c r="J17" s="177">
        <v>0</v>
      </c>
      <c r="K17" s="177">
        <v>0</v>
      </c>
      <c r="L17" s="177">
        <v>94943</v>
      </c>
      <c r="M17" s="177">
        <v>1547181</v>
      </c>
      <c r="N17" s="177">
        <v>10229</v>
      </c>
      <c r="O17" s="177">
        <v>1652353</v>
      </c>
      <c r="P17" s="177">
        <v>0</v>
      </c>
      <c r="Q17" s="177">
        <v>16857</v>
      </c>
      <c r="R17" s="177">
        <v>0</v>
      </c>
      <c r="S17" s="177">
        <v>0</v>
      </c>
      <c r="T17" s="177">
        <v>0</v>
      </c>
      <c r="U17" s="177">
        <v>0</v>
      </c>
      <c r="V17" s="177">
        <v>0</v>
      </c>
      <c r="W17" s="177">
        <v>0</v>
      </c>
      <c r="X17" s="177">
        <v>0</v>
      </c>
      <c r="Y17" s="177">
        <v>0</v>
      </c>
      <c r="Z17" s="177">
        <v>1669210</v>
      </c>
      <c r="AA17" s="177">
        <f t="shared" si="0"/>
        <v>0</v>
      </c>
      <c r="AB17" s="177">
        <f t="shared" si="1"/>
        <v>0</v>
      </c>
      <c r="AC17" s="177">
        <f t="shared" si="2"/>
        <v>0</v>
      </c>
      <c r="AD17" s="181">
        <v>17</v>
      </c>
      <c r="AE17" s="176"/>
      <c r="AF17" s="179">
        <f t="shared" si="3"/>
        <v>0</v>
      </c>
      <c r="AG17" s="179">
        <f t="shared" si="4"/>
        <v>0</v>
      </c>
      <c r="AH17" s="179">
        <f t="shared" si="5"/>
        <v>0</v>
      </c>
      <c r="AI17" s="81"/>
    </row>
    <row r="18" spans="1:35" s="183" customFormat="1" ht="11.25" customHeight="1" x14ac:dyDescent="0.25">
      <c r="A18" s="182"/>
      <c r="C18" s="187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4"/>
      <c r="R18" s="184"/>
      <c r="S18" s="184"/>
      <c r="T18" s="184"/>
      <c r="U18" s="184"/>
      <c r="V18" s="184"/>
      <c r="W18" s="184"/>
      <c r="X18" s="184"/>
      <c r="Y18" s="184"/>
      <c r="Z18" s="184"/>
      <c r="AA18" s="184"/>
      <c r="AB18" s="184"/>
      <c r="AC18" s="184"/>
      <c r="AD18" s="185"/>
      <c r="AF18" s="186"/>
      <c r="AG18" s="186"/>
      <c r="AH18" s="186"/>
      <c r="AI18" s="186"/>
    </row>
    <row r="19" spans="1:35" s="183" customFormat="1" ht="11.25" customHeight="1" x14ac:dyDescent="0.25">
      <c r="A19" s="182"/>
      <c r="C19" s="187"/>
      <c r="E19" s="184"/>
      <c r="F19" s="184"/>
      <c r="G19" s="184"/>
      <c r="H19" s="184"/>
      <c r="I19" s="184"/>
      <c r="J19" s="184"/>
      <c r="K19" s="184"/>
      <c r="L19" s="184"/>
      <c r="M19" s="184"/>
      <c r="N19" s="184"/>
      <c r="O19" s="184"/>
      <c r="P19" s="184"/>
      <c r="Q19" s="184"/>
      <c r="R19" s="184"/>
      <c r="S19" s="184"/>
      <c r="T19" s="184"/>
      <c r="U19" s="184"/>
      <c r="V19" s="184"/>
      <c r="W19" s="184"/>
      <c r="X19" s="184"/>
      <c r="Y19" s="184"/>
      <c r="Z19" s="184"/>
      <c r="AA19" s="184"/>
      <c r="AB19" s="184"/>
      <c r="AC19" s="184"/>
      <c r="AD19" s="185"/>
      <c r="AF19" s="186"/>
      <c r="AG19" s="186"/>
      <c r="AH19" s="186"/>
      <c r="AI19" s="186"/>
    </row>
    <row r="20" spans="1:35" s="58" customFormat="1" ht="11.25" customHeight="1" x14ac:dyDescent="0.25">
      <c r="A20" s="112">
        <f>COUNTA(A15:A17)</f>
        <v>3</v>
      </c>
      <c r="B20" s="61" t="s">
        <v>111</v>
      </c>
      <c r="E20" s="61">
        <f t="shared" ref="E20:AC20" si="6">IF($A$20=0,0,ROUND(SUM(E15:E17)/$A$20,0))</f>
        <v>0</v>
      </c>
      <c r="F20" s="61">
        <f t="shared" si="6"/>
        <v>0</v>
      </c>
      <c r="G20" s="61">
        <f t="shared" si="6"/>
        <v>0</v>
      </c>
      <c r="H20" s="61">
        <f t="shared" si="6"/>
        <v>0</v>
      </c>
      <c r="I20" s="61">
        <f t="shared" si="6"/>
        <v>0</v>
      </c>
      <c r="J20" s="61">
        <f t="shared" si="6"/>
        <v>10783</v>
      </c>
      <c r="K20" s="61">
        <f t="shared" si="6"/>
        <v>16486</v>
      </c>
      <c r="L20" s="61">
        <f t="shared" si="6"/>
        <v>390758</v>
      </c>
      <c r="M20" s="61">
        <f t="shared" si="6"/>
        <v>8789470</v>
      </c>
      <c r="N20" s="61">
        <f t="shared" si="6"/>
        <v>126121</v>
      </c>
      <c r="O20" s="61">
        <f t="shared" si="6"/>
        <v>9306350</v>
      </c>
      <c r="P20" s="61">
        <f t="shared" si="6"/>
        <v>0</v>
      </c>
      <c r="Q20" s="61">
        <f t="shared" si="6"/>
        <v>5619</v>
      </c>
      <c r="R20" s="61">
        <f t="shared" si="6"/>
        <v>0</v>
      </c>
      <c r="S20" s="61">
        <f t="shared" si="6"/>
        <v>0</v>
      </c>
      <c r="T20" s="61">
        <f t="shared" si="6"/>
        <v>0</v>
      </c>
      <c r="U20" s="61">
        <f t="shared" si="6"/>
        <v>0</v>
      </c>
      <c r="V20" s="61">
        <f t="shared" si="6"/>
        <v>0</v>
      </c>
      <c r="W20" s="61">
        <f t="shared" si="6"/>
        <v>0</v>
      </c>
      <c r="X20" s="61">
        <f t="shared" si="6"/>
        <v>0</v>
      </c>
      <c r="Y20" s="61">
        <f t="shared" si="6"/>
        <v>0</v>
      </c>
      <c r="Z20" s="61">
        <f t="shared" si="6"/>
        <v>9311969</v>
      </c>
      <c r="AA20" s="61">
        <f t="shared" si="6"/>
        <v>0</v>
      </c>
      <c r="AB20" s="61">
        <f t="shared" si="6"/>
        <v>0</v>
      </c>
      <c r="AC20" s="61">
        <f t="shared" si="6"/>
        <v>357</v>
      </c>
    </row>
    <row r="34" spans="4:4" s="32" customFormat="1" x14ac:dyDescent="0.25">
      <c r="D34" s="32" t="s">
        <v>124</v>
      </c>
    </row>
  </sheetData>
  <phoneticPr fontId="2" type="noConversion"/>
  <conditionalFormatting sqref="Q14">
    <cfRule type="cellIs" dxfId="0" priority="7" stopIfTrue="1" operator="greaterThan">
      <formula>#REF!</formula>
    </cfRule>
  </conditionalFormatting>
  <pageMargins left="0.25" right="0.25" top="0.75" bottom="0.75" header="0.3" footer="0.3"/>
  <pageSetup paperSize="5" scale="57" fitToHeight="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6"/>
  <dimension ref="A1:C28"/>
  <sheetViews>
    <sheetView workbookViewId="0">
      <pane ySplit="6" topLeftCell="A7" activePane="bottomLeft" state="frozen"/>
      <selection activeCell="A15" sqref="A15"/>
      <selection pane="bottomLeft" activeCell="A7" sqref="A7"/>
    </sheetView>
  </sheetViews>
  <sheetFormatPr defaultColWidth="9.140625" defaultRowHeight="12.75" x14ac:dyDescent="0.2"/>
  <cols>
    <col min="1" max="1" width="5.7109375" style="131" bestFit="1" customWidth="1"/>
    <col min="2" max="2" width="49.5703125" style="131" bestFit="1" customWidth="1"/>
    <col min="3" max="3" width="16.5703125" style="133" bestFit="1" customWidth="1"/>
    <col min="4" max="16384" width="9.140625" style="131"/>
  </cols>
  <sheetData>
    <row r="1" spans="1:3" ht="15.75" x14ac:dyDescent="0.25">
      <c r="A1" s="191" t="s">
        <v>45</v>
      </c>
      <c r="B1" s="191"/>
      <c r="C1" s="191"/>
    </row>
    <row r="3" spans="1:3" ht="15.75" x14ac:dyDescent="0.25">
      <c r="A3" s="192" t="s">
        <v>50</v>
      </c>
      <c r="B3" s="192"/>
      <c r="C3" s="192"/>
    </row>
    <row r="4" spans="1:3" ht="15.75" x14ac:dyDescent="0.25">
      <c r="B4" s="132"/>
    </row>
    <row r="5" spans="1:3" x14ac:dyDescent="0.2">
      <c r="A5" s="134" t="s">
        <v>51</v>
      </c>
      <c r="B5" s="134"/>
      <c r="C5" s="135" t="s">
        <v>52</v>
      </c>
    </row>
    <row r="6" spans="1:3" x14ac:dyDescent="0.2">
      <c r="A6" s="136" t="s">
        <v>53</v>
      </c>
      <c r="B6" s="137" t="s">
        <v>54</v>
      </c>
      <c r="C6" s="137" t="s">
        <v>55</v>
      </c>
    </row>
    <row r="7" spans="1:3" x14ac:dyDescent="0.2">
      <c r="A7" s="131">
        <v>1</v>
      </c>
      <c r="B7" s="131" t="s">
        <v>56</v>
      </c>
      <c r="C7" s="133" t="s">
        <v>57</v>
      </c>
    </row>
    <row r="8" spans="1:3" x14ac:dyDescent="0.2">
      <c r="A8" s="131">
        <v>2</v>
      </c>
      <c r="B8" s="131" t="s">
        <v>58</v>
      </c>
      <c r="C8" s="133" t="s">
        <v>59</v>
      </c>
    </row>
    <row r="9" spans="1:3" x14ac:dyDescent="0.2">
      <c r="A9" s="131">
        <v>3</v>
      </c>
      <c r="B9" s="131" t="s">
        <v>60</v>
      </c>
      <c r="C9" s="133" t="s">
        <v>61</v>
      </c>
    </row>
    <row r="10" spans="1:3" x14ac:dyDescent="0.2">
      <c r="A10" s="131">
        <v>4</v>
      </c>
      <c r="B10" s="131" t="s">
        <v>62</v>
      </c>
      <c r="C10" s="133" t="s">
        <v>63</v>
      </c>
    </row>
    <row r="11" spans="1:3" x14ac:dyDescent="0.2">
      <c r="A11" s="131">
        <v>5</v>
      </c>
      <c r="B11" s="131" t="s">
        <v>64</v>
      </c>
      <c r="C11" s="133" t="s">
        <v>65</v>
      </c>
    </row>
    <row r="12" spans="1:3" x14ac:dyDescent="0.2">
      <c r="A12" s="131">
        <v>6</v>
      </c>
      <c r="B12" s="131" t="s">
        <v>66</v>
      </c>
      <c r="C12" s="133" t="s">
        <v>67</v>
      </c>
    </row>
    <row r="13" spans="1:3" x14ac:dyDescent="0.2">
      <c r="A13" s="131">
        <v>7</v>
      </c>
      <c r="B13" s="131" t="s">
        <v>68</v>
      </c>
      <c r="C13" s="133" t="s">
        <v>69</v>
      </c>
    </row>
    <row r="14" spans="1:3" x14ac:dyDescent="0.2">
      <c r="A14" s="131">
        <v>8</v>
      </c>
      <c r="B14" s="131" t="s">
        <v>70</v>
      </c>
      <c r="C14" s="133" t="s">
        <v>71</v>
      </c>
    </row>
    <row r="15" spans="1:3" ht="13.5" x14ac:dyDescent="0.25">
      <c r="A15" s="2">
        <v>9</v>
      </c>
      <c r="B15" s="131" t="s">
        <v>72</v>
      </c>
      <c r="C15" s="133" t="s">
        <v>49</v>
      </c>
    </row>
    <row r="16" spans="1:3" x14ac:dyDescent="0.2">
      <c r="A16" s="131">
        <v>10</v>
      </c>
      <c r="B16" s="131" t="s">
        <v>73</v>
      </c>
    </row>
    <row r="17" spans="1:3" x14ac:dyDescent="0.2">
      <c r="A17" s="131">
        <v>11</v>
      </c>
      <c r="B17" s="131" t="s">
        <v>74</v>
      </c>
    </row>
    <row r="18" spans="1:3" x14ac:dyDescent="0.2">
      <c r="A18" s="131">
        <v>12</v>
      </c>
      <c r="B18" s="131" t="s">
        <v>75</v>
      </c>
    </row>
    <row r="19" spans="1:3" x14ac:dyDescent="0.2">
      <c r="A19" s="131">
        <v>13</v>
      </c>
      <c r="B19" s="131" t="s">
        <v>76</v>
      </c>
      <c r="C19" s="133" t="s">
        <v>77</v>
      </c>
    </row>
    <row r="20" spans="1:3" x14ac:dyDescent="0.2">
      <c r="A20" s="131">
        <v>14</v>
      </c>
      <c r="B20" s="131" t="s">
        <v>78</v>
      </c>
      <c r="C20" s="133" t="s">
        <v>79</v>
      </c>
    </row>
    <row r="21" spans="1:3" x14ac:dyDescent="0.2">
      <c r="A21" s="131">
        <v>15</v>
      </c>
      <c r="B21" s="131" t="s">
        <v>80</v>
      </c>
      <c r="C21" s="133" t="s">
        <v>49</v>
      </c>
    </row>
    <row r="22" spans="1:3" x14ac:dyDescent="0.2">
      <c r="A22" s="131">
        <v>16</v>
      </c>
      <c r="B22" s="131" t="s">
        <v>115</v>
      </c>
      <c r="C22" s="133" t="s">
        <v>81</v>
      </c>
    </row>
    <row r="23" spans="1:3" x14ac:dyDescent="0.2">
      <c r="A23" s="131">
        <v>17</v>
      </c>
      <c r="B23" s="131" t="s">
        <v>82</v>
      </c>
      <c r="C23" s="133" t="s">
        <v>83</v>
      </c>
    </row>
    <row r="24" spans="1:3" x14ac:dyDescent="0.2">
      <c r="A24" s="131">
        <v>18</v>
      </c>
      <c r="B24" s="131" t="s">
        <v>116</v>
      </c>
      <c r="C24" s="133" t="s">
        <v>120</v>
      </c>
    </row>
    <row r="25" spans="1:3" x14ac:dyDescent="0.2">
      <c r="A25" s="131">
        <v>19</v>
      </c>
      <c r="B25" s="131" t="s">
        <v>117</v>
      </c>
      <c r="C25" s="133" t="s">
        <v>121</v>
      </c>
    </row>
    <row r="26" spans="1:3" x14ac:dyDescent="0.2">
      <c r="A26" s="131">
        <v>20</v>
      </c>
      <c r="B26" s="131" t="s">
        <v>118</v>
      </c>
      <c r="C26" s="133" t="s">
        <v>119</v>
      </c>
    </row>
    <row r="27" spans="1:3" x14ac:dyDescent="0.2">
      <c r="A27" s="131">
        <v>21</v>
      </c>
      <c r="B27" s="131" t="s">
        <v>84</v>
      </c>
    </row>
    <row r="28" spans="1:3" x14ac:dyDescent="0.2">
      <c r="A28" s="131">
        <v>22</v>
      </c>
      <c r="B28" s="131" t="s">
        <v>85</v>
      </c>
    </row>
  </sheetData>
  <mergeCells count="2">
    <mergeCell ref="A1:C1"/>
    <mergeCell ref="A3:C3"/>
  </mergeCells>
  <phoneticPr fontId="2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345</vt:i4>
      </vt:variant>
    </vt:vector>
  </HeadingPairs>
  <TitlesOfParts>
    <vt:vector size="357" baseType="lpstr">
      <vt:lpstr>SummaryAllConstr</vt:lpstr>
      <vt:lpstr>AllElementarySchools</vt:lpstr>
      <vt:lpstr>AllHighSchools</vt:lpstr>
      <vt:lpstr>AllMiddleSchools</vt:lpstr>
      <vt:lpstr>AllOther</vt:lpstr>
      <vt:lpstr>Additions</vt:lpstr>
      <vt:lpstr>SummaryNewConstr</vt:lpstr>
      <vt:lpstr>NewElementarySchools</vt:lpstr>
      <vt:lpstr>NewMiddleSchools</vt:lpstr>
      <vt:lpstr>NewHighSchools</vt:lpstr>
      <vt:lpstr>NewOther</vt:lpstr>
      <vt:lpstr>Source of Funds</vt:lpstr>
      <vt:lpstr>_NET10</vt:lpstr>
      <vt:lpstr>_NET11</vt:lpstr>
      <vt:lpstr>_NET2</vt:lpstr>
      <vt:lpstr>_NET3</vt:lpstr>
      <vt:lpstr>_NET4</vt:lpstr>
      <vt:lpstr>_NET5</vt:lpstr>
      <vt:lpstr>_NET6</vt:lpstr>
      <vt:lpstr>_NET7</vt:lpstr>
      <vt:lpstr>_NET8</vt:lpstr>
      <vt:lpstr>_NET9</vt:lpstr>
      <vt:lpstr>ARCHITECT</vt:lpstr>
      <vt:lpstr>Architect10</vt:lpstr>
      <vt:lpstr>Architect11</vt:lpstr>
      <vt:lpstr>Architect2</vt:lpstr>
      <vt:lpstr>Architect3</vt:lpstr>
      <vt:lpstr>Architect4</vt:lpstr>
      <vt:lpstr>Architect5</vt:lpstr>
      <vt:lpstr>Architect6</vt:lpstr>
      <vt:lpstr>architect7</vt:lpstr>
      <vt:lpstr>Architect8</vt:lpstr>
      <vt:lpstr>Architect9</vt:lpstr>
      <vt:lpstr>CONST._CONTRACT</vt:lpstr>
      <vt:lpstr>CONST.10</vt:lpstr>
      <vt:lpstr>CONST.11</vt:lpstr>
      <vt:lpstr>CONST.12</vt:lpstr>
      <vt:lpstr>CONST.2</vt:lpstr>
      <vt:lpstr>CONST.3</vt:lpstr>
      <vt:lpstr>CONST.4</vt:lpstr>
      <vt:lpstr>CONST.5</vt:lpstr>
      <vt:lpstr>CONST.6</vt:lpstr>
      <vt:lpstr>CONST.7</vt:lpstr>
      <vt:lpstr>CONST.9</vt:lpstr>
      <vt:lpstr>CONTRACT</vt:lpstr>
      <vt:lpstr>contract_cost5</vt:lpstr>
      <vt:lpstr>Contract10</vt:lpstr>
      <vt:lpstr>Contract11</vt:lpstr>
      <vt:lpstr>Contract12</vt:lpstr>
      <vt:lpstr>Contract2</vt:lpstr>
      <vt:lpstr>Contract3</vt:lpstr>
      <vt:lpstr>Contract4</vt:lpstr>
      <vt:lpstr>Contract6</vt:lpstr>
      <vt:lpstr>contract7</vt:lpstr>
      <vt:lpstr>Contract9</vt:lpstr>
      <vt:lpstr>COST_PER</vt:lpstr>
      <vt:lpstr>COST10</vt:lpstr>
      <vt:lpstr>COST11</vt:lpstr>
      <vt:lpstr>COST12</vt:lpstr>
      <vt:lpstr>COST2</vt:lpstr>
      <vt:lpstr>COST3</vt:lpstr>
      <vt:lpstr>COST4</vt:lpstr>
      <vt:lpstr>COST5</vt:lpstr>
      <vt:lpstr>COST6</vt:lpstr>
      <vt:lpstr>COST8</vt:lpstr>
      <vt:lpstr>COST9</vt:lpstr>
      <vt:lpstr>DISTRICT</vt:lpstr>
      <vt:lpstr>DISTRICT_NAME</vt:lpstr>
      <vt:lpstr>DISTRICT_NAME10</vt:lpstr>
      <vt:lpstr>DISTRICT_NAME11</vt:lpstr>
      <vt:lpstr>DISTRICT_NAME2</vt:lpstr>
      <vt:lpstr>DISTRICT_NAME3</vt:lpstr>
      <vt:lpstr>DISTRICT_NAME4</vt:lpstr>
      <vt:lpstr>DISTRICT_NAME5</vt:lpstr>
      <vt:lpstr>DISTRICT_NAME6</vt:lpstr>
      <vt:lpstr>DISTRICT_NAME7</vt:lpstr>
      <vt:lpstr>DISTRICT_NAME8</vt:lpstr>
      <vt:lpstr>DISTRICT_NAME9</vt:lpstr>
      <vt:lpstr>Environ10</vt:lpstr>
      <vt:lpstr>Environ12</vt:lpstr>
      <vt:lpstr>Environ2</vt:lpstr>
      <vt:lpstr>Environ3</vt:lpstr>
      <vt:lpstr>Environ4</vt:lpstr>
      <vt:lpstr>Environ5</vt:lpstr>
      <vt:lpstr>environ6</vt:lpstr>
      <vt:lpstr>Environ7</vt:lpstr>
      <vt:lpstr>Environ9</vt:lpstr>
      <vt:lpstr>Envrion11</vt:lpstr>
      <vt:lpstr>FACILITY</vt:lpstr>
      <vt:lpstr>FACILITY_NAME</vt:lpstr>
      <vt:lpstr>FACILITY_NAME10</vt:lpstr>
      <vt:lpstr>FACILITY_NAME11</vt:lpstr>
      <vt:lpstr>FACILITY_NAME2</vt:lpstr>
      <vt:lpstr>FACILITY_NAME3</vt:lpstr>
      <vt:lpstr>FACILITY_NAME4</vt:lpstr>
      <vt:lpstr>FACILITY_NAME5</vt:lpstr>
      <vt:lpstr>FACILITY_NAME6</vt:lpstr>
      <vt:lpstr>FACILITY_NAME7</vt:lpstr>
      <vt:lpstr>FACILITY_NAME8</vt:lpstr>
      <vt:lpstr>FACILITY_NAME9</vt:lpstr>
      <vt:lpstr>Facility10</vt:lpstr>
      <vt:lpstr>Facility11</vt:lpstr>
      <vt:lpstr>Facility12</vt:lpstr>
      <vt:lpstr>Facility2</vt:lpstr>
      <vt:lpstr>Facility3</vt:lpstr>
      <vt:lpstr>Facility4</vt:lpstr>
      <vt:lpstr>facility5</vt:lpstr>
      <vt:lpstr>facility6</vt:lpstr>
      <vt:lpstr>Facility9</vt:lpstr>
      <vt:lpstr>Fund_CODE</vt:lpstr>
      <vt:lpstr>Fund_Title</vt:lpstr>
      <vt:lpstr>FURNITURE</vt:lpstr>
      <vt:lpstr>Furniture10</vt:lpstr>
      <vt:lpstr>Furniture11</vt:lpstr>
      <vt:lpstr>Furniture12</vt:lpstr>
      <vt:lpstr>Furniture2</vt:lpstr>
      <vt:lpstr>Furniture3</vt:lpstr>
      <vt:lpstr>Furniture4</vt:lpstr>
      <vt:lpstr>furniture5</vt:lpstr>
      <vt:lpstr>furniture6</vt:lpstr>
      <vt:lpstr>Furniture9</vt:lpstr>
      <vt:lpstr>furntiture7</vt:lpstr>
      <vt:lpstr>GROSS</vt:lpstr>
      <vt:lpstr>GROSS10</vt:lpstr>
      <vt:lpstr>GROSS11</vt:lpstr>
      <vt:lpstr>GROSS2</vt:lpstr>
      <vt:lpstr>GROSS3</vt:lpstr>
      <vt:lpstr>GROSS4</vt:lpstr>
      <vt:lpstr>GROSS5</vt:lpstr>
      <vt:lpstr>GROSS6</vt:lpstr>
      <vt:lpstr>GROSS7</vt:lpstr>
      <vt:lpstr>GROSS8</vt:lpstr>
      <vt:lpstr>GROSS9</vt:lpstr>
      <vt:lpstr>HURRICANE</vt:lpstr>
      <vt:lpstr>Hurricane10</vt:lpstr>
      <vt:lpstr>Hurricane11</vt:lpstr>
      <vt:lpstr>Hurricane12</vt:lpstr>
      <vt:lpstr>Hurricane2</vt:lpstr>
      <vt:lpstr>Hurricane3</vt:lpstr>
      <vt:lpstr>Hurricane4</vt:lpstr>
      <vt:lpstr>hurricane5</vt:lpstr>
      <vt:lpstr>Hurricane6</vt:lpstr>
      <vt:lpstr>Hurricane7</vt:lpstr>
      <vt:lpstr>Hurricane9</vt:lpstr>
      <vt:lpstr>LEGAL</vt:lpstr>
      <vt:lpstr>LEGAL_REFERENCE</vt:lpstr>
      <vt:lpstr>Legal10</vt:lpstr>
      <vt:lpstr>Legal11</vt:lpstr>
      <vt:lpstr>Legal2</vt:lpstr>
      <vt:lpstr>Legal3</vt:lpstr>
      <vt:lpstr>Legal4</vt:lpstr>
      <vt:lpstr>Legal5</vt:lpstr>
      <vt:lpstr>Legal6</vt:lpstr>
      <vt:lpstr>Legal7</vt:lpstr>
      <vt:lpstr>Legal8</vt:lpstr>
      <vt:lpstr>Legal9</vt:lpstr>
      <vt:lpstr>NAME</vt:lpstr>
      <vt:lpstr>NET</vt:lpstr>
      <vt:lpstr>NO._OF_Clsrms_6_8</vt:lpstr>
      <vt:lpstr>NO._OF_Clsrms_6_810</vt:lpstr>
      <vt:lpstr>NO._OF_Clsrms_6_811</vt:lpstr>
      <vt:lpstr>NO._OF_Clsrms_6_812</vt:lpstr>
      <vt:lpstr>NO._OF_Clsrms_6_82</vt:lpstr>
      <vt:lpstr>NO._OF_Clsrms_6_83</vt:lpstr>
      <vt:lpstr>NO._OF_Clsrms_6_84</vt:lpstr>
      <vt:lpstr>NO._OF_Clsrms_6_85</vt:lpstr>
      <vt:lpstr>NO._OF_Clsrms_6_86</vt:lpstr>
      <vt:lpstr>NO._OF_Clsrms_6_87</vt:lpstr>
      <vt:lpstr>NO._OF_Clsrms_6_88</vt:lpstr>
      <vt:lpstr>NO._OF_Clsrms_6_89</vt:lpstr>
      <vt:lpstr>NO._OF_Clsrms_9_12</vt:lpstr>
      <vt:lpstr>NO._OF_Clsrms_9_1210</vt:lpstr>
      <vt:lpstr>NO._OF_Clsrms_9_1211</vt:lpstr>
      <vt:lpstr>NO._OF_Clsrms_9_122</vt:lpstr>
      <vt:lpstr>NO._OF_Clsrms_9_123</vt:lpstr>
      <vt:lpstr>NO._OF_Clsrms_9_124</vt:lpstr>
      <vt:lpstr>NO._OF_Clsrms_9_125</vt:lpstr>
      <vt:lpstr>NO._OF_Clsrms_9_126</vt:lpstr>
      <vt:lpstr>NO._OF_Clsrms_9_127</vt:lpstr>
      <vt:lpstr>NO._OF_Clsrms_9_128</vt:lpstr>
      <vt:lpstr>NO._OF_Clsrms_9_129</vt:lpstr>
      <vt:lpstr>NO._OF_CLSRMS_K5</vt:lpstr>
      <vt:lpstr>NO._OF_CLSRMS_K510</vt:lpstr>
      <vt:lpstr>NO._OF_CLSRMS_K511</vt:lpstr>
      <vt:lpstr>NO._OF_CLSRMS_K52</vt:lpstr>
      <vt:lpstr>NO._OF_CLSRMS_K53</vt:lpstr>
      <vt:lpstr>NO._OF_CLSRMS_K54</vt:lpstr>
      <vt:lpstr>NO._OF_CLSRMS_K55</vt:lpstr>
      <vt:lpstr>NO._OF_CLSRMS_K56</vt:lpstr>
      <vt:lpstr>NO._OF_CLSRMS_K57</vt:lpstr>
      <vt:lpstr>NO._OF_CLSRMS_K58</vt:lpstr>
      <vt:lpstr>NO._OF_CLSRMS_K59</vt:lpstr>
      <vt:lpstr>PLANT_COST</vt:lpstr>
      <vt:lpstr>PLANT10</vt:lpstr>
      <vt:lpstr>PLANT11</vt:lpstr>
      <vt:lpstr>PLANT12</vt:lpstr>
      <vt:lpstr>PLANT2</vt:lpstr>
      <vt:lpstr>PLANT3</vt:lpstr>
      <vt:lpstr>PLANT4</vt:lpstr>
      <vt:lpstr>PLANT5</vt:lpstr>
      <vt:lpstr>PLANT6</vt:lpstr>
      <vt:lpstr>PLANT8</vt:lpstr>
      <vt:lpstr>PLANT9</vt:lpstr>
      <vt:lpstr>Additions!Print_Area</vt:lpstr>
      <vt:lpstr>AllElementarySchools!Print_Area</vt:lpstr>
      <vt:lpstr>AllHighSchools!Print_Area</vt:lpstr>
      <vt:lpstr>AllMiddleSchools!Print_Area</vt:lpstr>
      <vt:lpstr>AllOther!Print_Area</vt:lpstr>
      <vt:lpstr>NewElementarySchools!Print_Area</vt:lpstr>
      <vt:lpstr>NewHighSchools!Print_Area</vt:lpstr>
      <vt:lpstr>NewMiddleSchools!Print_Area</vt:lpstr>
      <vt:lpstr>NewOther!Print_Area</vt:lpstr>
      <vt:lpstr>SummaryAllConstr!Print_Area</vt:lpstr>
      <vt:lpstr>SummaryNewConstr!Print_Area</vt:lpstr>
      <vt:lpstr>Additions!Print_Titles</vt:lpstr>
      <vt:lpstr>AllElementarySchools!Print_Titles</vt:lpstr>
      <vt:lpstr>AllHighSchools!Print_Titles</vt:lpstr>
      <vt:lpstr>AllMiddleSchools!Print_Titles</vt:lpstr>
      <vt:lpstr>AllOther!Print_Titles</vt:lpstr>
      <vt:lpstr>SummaryAllConstr!Print_Titles</vt:lpstr>
      <vt:lpstr>PUBLIC</vt:lpstr>
      <vt:lpstr>Public_road10</vt:lpstr>
      <vt:lpstr>Public_Road12</vt:lpstr>
      <vt:lpstr>Public_Road2</vt:lpstr>
      <vt:lpstr>Public_Road3</vt:lpstr>
      <vt:lpstr>public_road4</vt:lpstr>
      <vt:lpstr>Public_road6</vt:lpstr>
      <vt:lpstr>public_road7</vt:lpstr>
      <vt:lpstr>Public_Road9</vt:lpstr>
      <vt:lpstr>Public_Utilities2</vt:lpstr>
      <vt:lpstr>public_utilities5</vt:lpstr>
      <vt:lpstr>public10</vt:lpstr>
      <vt:lpstr>Public11</vt:lpstr>
      <vt:lpstr>Public12</vt:lpstr>
      <vt:lpstr>Public3</vt:lpstr>
      <vt:lpstr>public4</vt:lpstr>
      <vt:lpstr>Public5</vt:lpstr>
      <vt:lpstr>public6</vt:lpstr>
      <vt:lpstr>Public7</vt:lpstr>
      <vt:lpstr>Public9</vt:lpstr>
      <vt:lpstr>PublicRoad11</vt:lpstr>
      <vt:lpstr>REVENUE_CODES</vt:lpstr>
      <vt:lpstr>REVENUE_CODES10</vt:lpstr>
      <vt:lpstr>REVENUE_CODES11</vt:lpstr>
      <vt:lpstr>REVENUE_CODES2</vt:lpstr>
      <vt:lpstr>REVENUE_CODES3</vt:lpstr>
      <vt:lpstr>REVENUE_CODES4</vt:lpstr>
      <vt:lpstr>REVENUE_CODES6</vt:lpstr>
      <vt:lpstr>REVENUE_CODES7</vt:lpstr>
      <vt:lpstr>REVENUE_CODES8</vt:lpstr>
      <vt:lpstr>REVENUE_CODES9</vt:lpstr>
      <vt:lpstr>SITE</vt:lpstr>
      <vt:lpstr>SITE_COST</vt:lpstr>
      <vt:lpstr>Site_Cost10</vt:lpstr>
      <vt:lpstr>Site_Cost11</vt:lpstr>
      <vt:lpstr>Site_cost12</vt:lpstr>
      <vt:lpstr>Site_cost2</vt:lpstr>
      <vt:lpstr>site_cost3</vt:lpstr>
      <vt:lpstr>Site_Cost4</vt:lpstr>
      <vt:lpstr>site_cost5</vt:lpstr>
      <vt:lpstr>site_cost6</vt:lpstr>
      <vt:lpstr>Site_cost7</vt:lpstr>
      <vt:lpstr>Site_Cost9</vt:lpstr>
      <vt:lpstr>SITE_DRAINAGE</vt:lpstr>
      <vt:lpstr>Site_Drainage10</vt:lpstr>
      <vt:lpstr>Site_Drainage11</vt:lpstr>
      <vt:lpstr>Site_drainage12</vt:lpstr>
      <vt:lpstr>Site_Drainage2</vt:lpstr>
      <vt:lpstr>Site_Drainage3</vt:lpstr>
      <vt:lpstr>site_drainage4</vt:lpstr>
      <vt:lpstr>site_drainage5</vt:lpstr>
      <vt:lpstr>Site_Drainage6</vt:lpstr>
      <vt:lpstr>Site_Drainage7</vt:lpstr>
      <vt:lpstr>Site_Drainage9</vt:lpstr>
      <vt:lpstr>site_improv5</vt:lpstr>
      <vt:lpstr>Site_improv6</vt:lpstr>
      <vt:lpstr>site_improve7</vt:lpstr>
      <vt:lpstr>Site10</vt:lpstr>
      <vt:lpstr>Site11</vt:lpstr>
      <vt:lpstr>Site12</vt:lpstr>
      <vt:lpstr>Site2</vt:lpstr>
      <vt:lpstr>Site3</vt:lpstr>
      <vt:lpstr>Site4</vt:lpstr>
      <vt:lpstr>Site9</vt:lpstr>
      <vt:lpstr>SiteCost6</vt:lpstr>
      <vt:lpstr>STUDENT</vt:lpstr>
      <vt:lpstr>STUDENT_STATIONS</vt:lpstr>
      <vt:lpstr>STUDENT_STATIONS10</vt:lpstr>
      <vt:lpstr>STUDENT_STATIONS11</vt:lpstr>
      <vt:lpstr>STUDENT_STATIONS2</vt:lpstr>
      <vt:lpstr>STUDENT_STATIONS3</vt:lpstr>
      <vt:lpstr>STUDENT_STATIONS4</vt:lpstr>
      <vt:lpstr>STUDENT_STATIONS5</vt:lpstr>
      <vt:lpstr>STUDENT_STATIONS6</vt:lpstr>
      <vt:lpstr>STUDENT_STATIONS8</vt:lpstr>
      <vt:lpstr>STUDENT_STATIONS9</vt:lpstr>
      <vt:lpstr>TEACHER</vt:lpstr>
      <vt:lpstr>TEACHER_STATIONS</vt:lpstr>
      <vt:lpstr>TEACHERS_STATIONS10</vt:lpstr>
      <vt:lpstr>TEACHERS_STATIONS11</vt:lpstr>
      <vt:lpstr>TEACHERS_STATIONS12</vt:lpstr>
      <vt:lpstr>TEACHERS_STATIONS13</vt:lpstr>
      <vt:lpstr>TEACHERS_STATIONS2</vt:lpstr>
      <vt:lpstr>TEACHERS_STATIONS3</vt:lpstr>
      <vt:lpstr>TEACHERS_STATIONS4</vt:lpstr>
      <vt:lpstr>TEACHERS_STATIONS5</vt:lpstr>
      <vt:lpstr>TEACHERS_STATIONS6</vt:lpstr>
      <vt:lpstr>TEACHERS_STATIONS8</vt:lpstr>
      <vt:lpstr>TEACHERS_STATIONS9</vt:lpstr>
      <vt:lpstr>TOTAL_COST_PER_STUDENT_STATION</vt:lpstr>
      <vt:lpstr>TOTAL_cost_per_Student10</vt:lpstr>
      <vt:lpstr>TOTAL_Cost_Per_student11</vt:lpstr>
      <vt:lpstr>TOTAL_Cost_Per_student12</vt:lpstr>
      <vt:lpstr>TOTAL_Cost_Per_Student2</vt:lpstr>
      <vt:lpstr>TOTAL_cost_per_student3</vt:lpstr>
      <vt:lpstr>TOTAL_Cost_Per_Student4</vt:lpstr>
      <vt:lpstr>TOTAL_cost_per_student5</vt:lpstr>
      <vt:lpstr>TOTAL_Cost_per_student6</vt:lpstr>
      <vt:lpstr>TOTAL_Cost_per_Student7</vt:lpstr>
      <vt:lpstr>TOTAL_cost_per_student9</vt:lpstr>
      <vt:lpstr>TOTAL_FACILITY_COST</vt:lpstr>
      <vt:lpstr>TOTAL_Facility_Cost10</vt:lpstr>
      <vt:lpstr>TOTAL_Facility_Cost11</vt:lpstr>
      <vt:lpstr>TOTAL_facility_Cost12</vt:lpstr>
      <vt:lpstr>TOTAL_FACILITY_COST2</vt:lpstr>
      <vt:lpstr>TOTAL_Facility_Cost3</vt:lpstr>
      <vt:lpstr>TOTAL_Facility_cost4</vt:lpstr>
      <vt:lpstr>TOTAL_facility_cost5</vt:lpstr>
      <vt:lpstr>TOTAL_facility_Cost6</vt:lpstr>
      <vt:lpstr>TOTAL_Facility_Cost7</vt:lpstr>
      <vt:lpstr>TOTAL_Facility_Cost9</vt:lpstr>
      <vt:lpstr>TOTAL_PLANT</vt:lpstr>
      <vt:lpstr>TOTAL_Plant_Cost10</vt:lpstr>
      <vt:lpstr>TOTAL_Plant_cost11</vt:lpstr>
      <vt:lpstr>TOTAL_Plant_cost12</vt:lpstr>
      <vt:lpstr>TOTAL_plant_cost2</vt:lpstr>
      <vt:lpstr>TOTAL_plant_cost3</vt:lpstr>
      <vt:lpstr>TOTAL_plant_cost4</vt:lpstr>
      <vt:lpstr>TOTAL_Plant_Cost5</vt:lpstr>
      <vt:lpstr>TOTAL_plant_Cost6</vt:lpstr>
      <vt:lpstr>TOTAL_plant_cost9</vt:lpstr>
      <vt:lpstr>Type_of_additio</vt:lpstr>
      <vt:lpstr>Type_of_Addition</vt:lpstr>
      <vt:lpstr>Type_of_Addition3</vt:lpstr>
      <vt:lpstr>Type_of_ADDITIONS</vt:lpstr>
      <vt:lpstr>Type_of_Additions2</vt:lpstr>
      <vt:lpstr>Type1</vt:lpstr>
      <vt:lpstr>Type10</vt:lpstr>
      <vt:lpstr>Type11</vt:lpstr>
      <vt:lpstr>Type2</vt:lpstr>
      <vt:lpstr>Type3</vt:lpstr>
      <vt:lpstr>Type4</vt:lpstr>
      <vt:lpstr>Type5</vt:lpstr>
      <vt:lpstr>Type6</vt:lpstr>
      <vt:lpstr>Type7</vt:lpstr>
      <vt:lpstr>Type8</vt:lpstr>
      <vt:lpstr>Type9</vt:lpstr>
    </vt:vector>
  </TitlesOfParts>
  <Company>Florida Department of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Florida Department of Education</dc:creator>
  <cp:lastModifiedBy>Williams, Elizabeth</cp:lastModifiedBy>
  <cp:lastPrinted>2025-04-11T18:58:00Z</cp:lastPrinted>
  <dcterms:created xsi:type="dcterms:W3CDTF">2006-01-18T15:20:37Z</dcterms:created>
  <dcterms:modified xsi:type="dcterms:W3CDTF">2025-12-18T14:48:26Z</dcterms:modified>
</cp:coreProperties>
</file>