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J:\Finance\Reports &amp; Surveys\Exemptions and Waivers\2020-21\Forms and Instructions\"/>
    </mc:Choice>
  </mc:AlternateContent>
  <workbookProtection workbookAlgorithmName="SHA-512" workbookHashValue="pk2WfwVwvItEbgodYpjPoiJF77XlO31XuvIfox75tCBnA13zplOO1L3MTeEqTjEaAKf0TrfvlR1nov5rG+33Iw==" workbookSaltValue="cb05j4H0ZjCo6Dz4DsGeDA==" workbookSpinCount="100000" lockStructure="1"/>
  <bookViews>
    <workbookView xWindow="-1080" yWindow="135" windowWidth="14535" windowHeight="12600" tabRatio="359"/>
  </bookViews>
  <sheets>
    <sheet name="Instructions" sheetId="4" r:id="rId1"/>
    <sheet name="20-21 Exemptions &amp; Waivers" sheetId="1" r:id="rId2"/>
    <sheet name="Data" sheetId="2" state="hidden" r:id="rId3"/>
  </sheets>
  <externalReferences>
    <externalReference r:id="rId4"/>
    <externalReference r:id="rId5"/>
    <externalReference r:id="rId6"/>
  </externalReferences>
  <definedNames>
    <definedName name="ARRA">[1]List!$C$1:$C$2</definedName>
    <definedName name="Credit_Resident_Tuition_per_Credit_Hour">'20-21 Exemptions &amp; Waivers'!$K$11</definedName>
    <definedName name="Out_Of_State_Fee_per_Credit_Hour">'20-21 Exemptions &amp; Waivers'!$L$11</definedName>
    <definedName name="_xlnm.Print_Area" localSheetId="1">'20-21 Exemptions &amp; Waivers'!$A$1:$F$50</definedName>
    <definedName name="_xlnm.Print_Area" localSheetId="2">Data!$C$3:$N$32</definedName>
    <definedName name="_xlnm.Print_Area" localSheetId="0">Instructions!$A$1:$Y$7</definedName>
    <definedName name="_xlnm.Print_Area">#REF!</definedName>
    <definedName name="RD">[2]List!$A$1:$A$2</definedName>
    <definedName name="Resident_Tuition_per_Credit_Hour">'20-21 Exemptions &amp; Waivers'!$K$11</definedName>
    <definedName name="SOF">[2]List!$B$1:$B$4</definedName>
    <definedName name="YesOrNo">#REF!</definedName>
  </definedNames>
  <calcPr calcId="162913"/>
</workbook>
</file>

<file path=xl/calcChain.xml><?xml version="1.0" encoding="utf-8"?>
<calcChain xmlns="http://schemas.openxmlformats.org/spreadsheetml/2006/main">
  <c r="D45" i="1" l="1"/>
  <c r="D41" i="1"/>
  <c r="D40" i="1"/>
  <c r="D39" i="1"/>
  <c r="D38" i="1"/>
  <c r="D37" i="1"/>
  <c r="D36" i="1"/>
  <c r="D35" i="1"/>
  <c r="D34" i="1"/>
  <c r="D33" i="1"/>
  <c r="D29" i="1"/>
  <c r="D27" i="1"/>
  <c r="D26" i="1"/>
  <c r="D25" i="1"/>
  <c r="D24" i="1"/>
  <c r="D23" i="1"/>
  <c r="D22" i="1"/>
  <c r="D21" i="1"/>
  <c r="D20" i="1"/>
  <c r="D19" i="1"/>
  <c r="D18" i="1"/>
  <c r="D17" i="1"/>
  <c r="D16" i="1"/>
  <c r="D15" i="1"/>
  <c r="C45" i="1"/>
  <c r="C41" i="1"/>
  <c r="C40" i="1"/>
  <c r="C39" i="1"/>
  <c r="C38" i="1"/>
  <c r="C37" i="1"/>
  <c r="C36" i="1"/>
  <c r="C35" i="1"/>
  <c r="C34" i="1"/>
  <c r="C33" i="1"/>
  <c r="C29" i="1" l="1"/>
  <c r="C27" i="1"/>
  <c r="C26" i="1"/>
  <c r="C25" i="1"/>
  <c r="C24" i="1"/>
  <c r="C23" i="1"/>
  <c r="C22" i="1"/>
  <c r="C21" i="1"/>
  <c r="C20" i="1"/>
  <c r="C19" i="1"/>
  <c r="C18" i="1"/>
  <c r="C17" i="1"/>
  <c r="C16" i="1"/>
  <c r="C15" i="1"/>
  <c r="H47" i="1" l="1"/>
  <c r="N20" i="1" l="1"/>
  <c r="N22" i="1" s="1"/>
  <c r="M20" i="1"/>
  <c r="M22" i="1" s="1"/>
  <c r="L20" i="1"/>
  <c r="L22" i="1" s="1"/>
  <c r="K20" i="1"/>
  <c r="K21" i="1" s="1"/>
  <c r="K12" i="1"/>
  <c r="N21" i="1" l="1"/>
  <c r="M21" i="1"/>
  <c r="L21" i="1"/>
  <c r="K22" i="1"/>
  <c r="N16" i="1"/>
  <c r="N18" i="1" s="1"/>
  <c r="M16" i="1"/>
  <c r="M17" i="1" s="1"/>
  <c r="L16" i="1"/>
  <c r="L18" i="1" s="1"/>
  <c r="K16" i="1"/>
  <c r="K17" i="1" s="1"/>
  <c r="N12" i="1"/>
  <c r="N13" i="1" s="1"/>
  <c r="M12" i="1"/>
  <c r="M13" i="1" s="1"/>
  <c r="L12" i="1"/>
  <c r="L14" i="1" s="1"/>
  <c r="K13" i="1"/>
  <c r="M18" i="1" l="1"/>
  <c r="L13" i="1"/>
  <c r="L17" i="1"/>
  <c r="K18" i="1"/>
  <c r="N17" i="1"/>
  <c r="K14" i="1"/>
  <c r="M14" i="1"/>
  <c r="N14" i="1"/>
  <c r="H28" i="1" l="1"/>
  <c r="H26" i="1"/>
  <c r="H25" i="1"/>
  <c r="H20" i="1"/>
  <c r="H46" i="1"/>
  <c r="H45" i="1" l="1"/>
  <c r="H43" i="1" l="1"/>
  <c r="H44" i="1" l="1"/>
  <c r="H42" i="1"/>
  <c r="H34" i="1" l="1"/>
  <c r="H40" i="1"/>
  <c r="H48" i="1"/>
  <c r="H30" i="1"/>
  <c r="H29" i="1"/>
  <c r="H23" i="1"/>
  <c r="H41" i="1" l="1"/>
  <c r="H39" i="1"/>
  <c r="H38" i="1"/>
  <c r="H37" i="1"/>
  <c r="H36" i="1"/>
  <c r="H35" i="1"/>
  <c r="H33" i="1"/>
  <c r="H27" i="1"/>
  <c r="H24" i="1"/>
  <c r="C31" i="1" l="1"/>
  <c r="H13" i="1"/>
  <c r="H12" i="1"/>
  <c r="H22" i="1" l="1"/>
  <c r="H21" i="1"/>
  <c r="H19"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49" i="1" l="1"/>
  <c r="D49" i="1"/>
  <c r="C49" i="1"/>
  <c r="E31" i="1"/>
  <c r="D31" i="1"/>
  <c r="E14" i="1"/>
  <c r="D14" i="1"/>
  <c r="C14" i="1"/>
  <c r="H49" i="1" l="1"/>
  <c r="H31" i="1"/>
  <c r="H14" i="1"/>
  <c r="D50" i="1"/>
  <c r="C50" i="1"/>
  <c r="E50" i="1"/>
  <c r="H50" i="1" l="1"/>
</calcChain>
</file>

<file path=xl/comments1.xml><?xml version="1.0" encoding="utf-8"?>
<comments xmlns="http://schemas.openxmlformats.org/spreadsheetml/2006/main">
  <authors>
    <author>Florida Department of Education</author>
    <author>roger.strickland</author>
    <author>Ford, Shelly</author>
  </authors>
  <commentList>
    <comment ref="A1" authorId="0" shapeId="0">
      <text>
        <r>
          <rPr>
            <b/>
            <sz val="9"/>
            <color indexed="81"/>
            <rFont val="Tahoma"/>
            <family val="2"/>
          </rPr>
          <t>Florida Department of Education:</t>
        </r>
        <r>
          <rPr>
            <sz val="9"/>
            <color indexed="81"/>
            <rFont val="Tahoma"/>
            <family val="2"/>
          </rPr>
          <t xml:space="preserve">
Please select your institution</t>
        </r>
      </text>
    </comment>
    <comment ref="C11" authorId="1" shapeId="0">
      <text>
        <r>
          <rPr>
            <b/>
            <sz val="9"/>
            <color indexed="81"/>
            <rFont val="Tahoma"/>
            <family val="2"/>
          </rPr>
          <t>Florida Department of Education</t>
        </r>
        <r>
          <rPr>
            <sz val="9"/>
            <color indexed="81"/>
            <rFont val="Tahoma"/>
            <family val="2"/>
          </rPr>
          <t>: REPORT UNDUPLICATED HEADCOUNT, NOT FTE</t>
        </r>
      </text>
    </comment>
    <comment ref="D11"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19" authorId="1" shapeId="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text>
        <r>
          <rPr>
            <b/>
            <sz val="9"/>
            <color indexed="81"/>
            <rFont val="Tahoma"/>
            <family val="2"/>
          </rPr>
          <t>Florida Department of Education</t>
        </r>
        <r>
          <rPr>
            <sz val="9"/>
            <color indexed="81"/>
            <rFont val="Tahoma"/>
            <family val="2"/>
          </rPr>
          <t>: REPORT UNDUPLICATED HEADCOUNT, NOT FTE</t>
        </r>
      </text>
    </comment>
    <comment ref="D30"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48" authorId="1" shapeId="0">
      <text>
        <r>
          <rPr>
            <b/>
            <sz val="9"/>
            <color indexed="81"/>
            <rFont val="Tahoma"/>
            <family val="2"/>
          </rPr>
          <t>Florida Department of Education</t>
        </r>
        <r>
          <rPr>
            <sz val="9"/>
            <color indexed="81"/>
            <rFont val="Tahoma"/>
            <family val="2"/>
          </rPr>
          <t>: REPORT UNDUPLICATED HEADCOUNT, NOT FTE</t>
        </r>
      </text>
    </comment>
    <comment ref="D48"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authors>
    <author>Ford, Shelly</author>
  </authors>
  <commentList>
    <comment ref="S2" authorId="0" shapeId="0">
      <text>
        <r>
          <rPr>
            <b/>
            <sz val="9"/>
            <color indexed="81"/>
            <rFont val="Tahoma"/>
            <family val="2"/>
          </rPr>
          <t>Ball, Lance:</t>
        </r>
        <r>
          <rPr>
            <sz val="9"/>
            <color indexed="81"/>
            <rFont val="Tahoma"/>
            <family val="2"/>
          </rPr>
          <t xml:space="preserve">
HW3F29C Exemptions and waivers Headcount updated 7/23/18</t>
        </r>
      </text>
    </comment>
    <comment ref="AF2" authorId="0" shapeId="0">
      <text>
        <r>
          <rPr>
            <b/>
            <sz val="9"/>
            <color indexed="81"/>
            <rFont val="Tahoma"/>
            <family val="2"/>
          </rPr>
          <t>Ball, Lance:</t>
        </r>
        <r>
          <rPr>
            <sz val="9"/>
            <color indexed="81"/>
            <rFont val="Tahoma"/>
            <family val="2"/>
          </rPr>
          <t xml:space="preserve">
HW3F29C Exemptions and waivers Headcount updated 7/23/18</t>
        </r>
      </text>
    </comment>
    <comment ref="AU2" authorId="0" shapeId="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BH2" authorId="0" shapeId="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AZ4" authorId="0" shapeId="0">
      <text>
        <r>
          <rPr>
            <b/>
            <sz val="9"/>
            <color indexed="81"/>
            <rFont val="Tahoma"/>
            <family val="2"/>
          </rPr>
          <t>Ford, Shelly:</t>
        </r>
        <r>
          <rPr>
            <sz val="9"/>
            <color indexed="81"/>
            <rFont val="Tahoma"/>
            <family val="2"/>
          </rPr>
          <t xml:space="preserve">
S/B titled Custody of DCF
</t>
        </r>
      </text>
    </comment>
    <comment ref="BJ4" authorId="0" shapeId="0">
      <text>
        <r>
          <rPr>
            <b/>
            <sz val="9"/>
            <color indexed="81"/>
            <rFont val="Tahoma"/>
            <family val="2"/>
          </rPr>
          <t>Ford, Shelly:</t>
        </r>
        <r>
          <rPr>
            <sz val="9"/>
            <color indexed="81"/>
            <rFont val="Tahoma"/>
            <family val="2"/>
          </rPr>
          <t xml:space="preserve">
S/B titled Custody of DCF
</t>
        </r>
      </text>
    </comment>
    <comment ref="BT4" authorId="0" shapeId="0">
      <text>
        <r>
          <rPr>
            <b/>
            <sz val="9"/>
            <color indexed="81"/>
            <rFont val="Tahoma"/>
            <family val="2"/>
          </rPr>
          <t>Ford, Shelly:</t>
        </r>
        <r>
          <rPr>
            <sz val="9"/>
            <color indexed="81"/>
            <rFont val="Tahoma"/>
            <family val="2"/>
          </rPr>
          <t xml:space="preserve">
Missing from report</t>
        </r>
      </text>
    </comment>
  </commentList>
</comments>
</file>

<file path=xl/sharedStrings.xml><?xml version="1.0" encoding="utf-8"?>
<sst xmlns="http://schemas.openxmlformats.org/spreadsheetml/2006/main" count="268" uniqueCount="215">
  <si>
    <t>Summary of Student Fee Exemptions and Waivers</t>
  </si>
  <si>
    <t>Version:</t>
  </si>
  <si>
    <t>Title</t>
  </si>
  <si>
    <t>Authority</t>
  </si>
  <si>
    <t>Unduplicated</t>
  </si>
  <si>
    <t>SSH/</t>
  </si>
  <si>
    <t>Amount</t>
  </si>
  <si>
    <t>Headcount</t>
  </si>
  <si>
    <t>CHE</t>
  </si>
  <si>
    <t>Unlocked Work Area</t>
  </si>
  <si>
    <t>FTE check:</t>
  </si>
  <si>
    <t>Out-of-State Fees</t>
  </si>
  <si>
    <t>Apprenticeship</t>
  </si>
  <si>
    <t>Custody of a Relative</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</si>
  <si>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</si>
  <si>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</si>
  <si>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</si>
  <si>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</si>
  <si>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</si>
  <si>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</si>
  <si>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</si>
  <si>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</si>
  <si>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</si>
  <si>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</si>
  <si>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</si>
  <si>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</si>
  <si>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</si>
  <si>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</si>
  <si>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</si>
  <si>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</si>
  <si>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</si>
  <si>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</si>
  <si>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</si>
  <si>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</si>
  <si>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</si>
  <si>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</si>
  <si>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</si>
  <si>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</si>
  <si>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</si>
  <si>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</si>
  <si>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</si>
  <si>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</si>
  <si>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</si>
  <si>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</si>
  <si>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</si>
  <si>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</si>
  <si>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</si>
  <si>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</si>
  <si>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</si>
  <si>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</si>
  <si>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</si>
  <si>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</si>
  <si>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</si>
  <si>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</si>
  <si>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</si>
  <si>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</si>
  <si>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</si>
  <si>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</si>
  <si>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</si>
  <si>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</si>
  <si>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</si>
  <si>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</si>
  <si>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</si>
  <si>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</si>
  <si>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</si>
  <si>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</si>
  <si>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</si>
  <si>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</si>
  <si>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</si>
  <si>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</si>
  <si>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</si>
  <si>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</si>
  <si>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</si>
  <si>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</si>
  <si>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</si>
  <si>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</si>
  <si>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</si>
  <si>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</si>
  <si>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</si>
  <si>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</si>
  <si>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</si>
  <si>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</si>
  <si>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</si>
  <si>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</si>
  <si>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</si>
  <si>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PSAV Resident Tuition per Credit Hour</t>
  </si>
  <si>
    <t>PSAV Out-Of-State Fee per Credit Hour</t>
  </si>
  <si>
    <t>PSAV Resident Tuition &amp; Fees per Credit Hour</t>
  </si>
  <si>
    <t>PSAV Non-resident Tuition &amp; Fees per Credit Hour</t>
  </si>
  <si>
    <t>Data Validation:</t>
  </si>
  <si>
    <t>Dual
Enrolled</t>
  </si>
  <si>
    <t>Apprentice</t>
  </si>
  <si>
    <t>State
Employee</t>
  </si>
  <si>
    <t>Relative
Caregiver</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</si>
  <si>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</si>
  <si>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</si>
  <si>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</si>
  <si>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</si>
  <si>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</si>
  <si>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</si>
  <si>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</si>
  <si>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</si>
  <si>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</si>
  <si>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</si>
  <si>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</si>
  <si>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</si>
  <si>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</si>
  <si>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</si>
  <si>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</si>
  <si>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</si>
  <si>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</si>
  <si>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</si>
  <si>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</si>
  <si>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</si>
  <si>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1009.25(1)(c),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</si>
  <si>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</si>
  <si>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</si>
  <si>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1009.25(1)(f), F.S.</t>
    </r>
  </si>
  <si>
    <r>
      <rPr>
        <sz val="10"/>
        <rFont val="Calibri"/>
        <family val="2"/>
      </rPr>
      <t>§</t>
    </r>
    <r>
      <rPr>
        <sz val="10"/>
        <rFont val="Arial"/>
        <family val="2"/>
      </rPr>
      <t xml:space="preserve"> 1009.25(1)(h),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</si>
  <si>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</si>
  <si>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</si>
  <si>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</si>
  <si>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</si>
  <si>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</si>
  <si>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</si>
  <si>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</si>
  <si>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</si>
  <si>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</si>
  <si>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</si>
  <si>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1009.26(11), F.S.</t>
    </r>
  </si>
  <si>
    <t>FCS institution student fees per F.S. 1009.23</t>
  </si>
  <si>
    <t>Road To
Independ.</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</si>
  <si>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</si>
  <si>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</si>
  <si>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</si>
  <si>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</si>
  <si>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</si>
  <si>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</si>
  <si>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</si>
  <si>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</si>
  <si>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</si>
  <si>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</si>
  <si>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</si>
  <si>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</si>
  <si>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</si>
  <si>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</si>
  <si>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</si>
  <si>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</si>
  <si>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</si>
  <si>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</si>
  <si>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</si>
  <si>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</si>
  <si>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</si>
  <si>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</si>
  <si>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</si>
  <si>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The College of the Florida Keys</t>
  </si>
  <si>
    <t>North Florida College</t>
  </si>
  <si>
    <t>Guardian Assistance Program</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</si>
  <si>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</si>
  <si>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</si>
  <si>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</si>
  <si>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</si>
  <si>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</si>
  <si>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</si>
  <si>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</si>
  <si>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</si>
  <si>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</si>
  <si>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</si>
  <si>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</si>
  <si>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</si>
  <si>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</si>
  <si>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</si>
  <si>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</si>
  <si>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</si>
  <si>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</si>
  <si>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</si>
  <si>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</si>
  <si>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</si>
  <si>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</si>
  <si>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</si>
  <si>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</si>
  <si>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</si>
  <si>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</si>
  <si>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</si>
  <si>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</si>
  <si>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</si>
  <si>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</si>
  <si>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</si>
  <si>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</si>
  <si>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</si>
  <si>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</si>
  <si>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</si>
  <si>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</si>
  <si>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displaced by Hurricane</t>
  </si>
  <si>
    <t>Dorian in the work area.</t>
  </si>
  <si>
    <t>Florida Statutes and State Board of Education rules.</t>
  </si>
  <si>
    <r>
      <rPr>
        <sz val="10"/>
        <rFont val="Calibri"/>
        <family val="2"/>
      </rPr>
      <t>§</t>
    </r>
    <r>
      <rPr>
        <sz val="10"/>
        <rFont val="Arial"/>
        <family val="2"/>
      </rPr>
      <t xml:space="preserve"> 288.8175(5), F.S.</t>
    </r>
  </si>
  <si>
    <t>For the 2020-2021 Fiscal Year</t>
  </si>
  <si>
    <t xml:space="preserve">EXEMPTIONS: </t>
  </si>
  <si>
    <t>2021.v01</t>
  </si>
  <si>
    <t>Use Fees for Fall 2020-21</t>
  </si>
  <si>
    <t>Double click on document to view all three pages of instructions.</t>
  </si>
  <si>
    <t>1) Report all information based on Summer '20, Fall '20, and Winter/Spring '21 Terms.</t>
  </si>
  <si>
    <t>Child or Spouse of National Guard Member Killed in the Line of Duty</t>
  </si>
  <si>
    <t>Child or Spouse of Florida National Guard Member Killed in the Line of Duty</t>
  </si>
  <si>
    <t>Baccalaureate Resident Tutition per Credit Hour</t>
  </si>
  <si>
    <t>Baccalaureate Resident Tutition  &amp; Fees per Credit Hour</t>
  </si>
  <si>
    <t>Baccalaureate Non-Resident Tutition &amp; Fees per Credit Hour</t>
  </si>
  <si>
    <t>Baccalaureate Out-Of-State Fee per Credit Hour</t>
  </si>
  <si>
    <t>Baccalaureate</t>
  </si>
  <si>
    <t>§ 1009.26(17), F.S.</t>
  </si>
  <si>
    <t>Custody of Dept. of Children and Families</t>
  </si>
  <si>
    <t>Adopted from Dept. of Children and Family Services after 05/05/1997</t>
  </si>
  <si>
    <t>Children or Spouses of Law Enforcement, Correctional, or Probation Officer</t>
  </si>
  <si>
    <t>Transcript Fee – Active Duty Member of Armed Forces of the U.S., Honorably Discharged Veteran, and their Children/Spouse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</si>
</sst>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59"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sz val="8"/>
      <name val="Arial"/>
      <family val="2"/>
    </font>
    <font>
      <b/>
      <sz val="28"/>
      <color theme="1"/>
      <name val="Calibri"/>
      <family val="2"/>
      <scheme val="minor"/>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ont>
  </fonts>
  <fills count="70">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65">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AAC1D9"/>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AAC1D9"/>
      </right>
      <top/>
      <bottom style="thin">
        <color rgb="FFAAC1D9"/>
      </bottom>
      <diagonal/>
    </border>
    <border>
      <left style="medium">
        <color indexed="64"/>
      </left>
      <right style="medium">
        <color indexed="64"/>
      </right>
      <top/>
      <bottom style="medium">
        <color indexed="64"/>
      </bottom>
      <diagonal/>
    </border>
  </borders>
  <cellStyleXfs count="159">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0" fontId="42" fillId="0" borderId="0" applyNumberFormat="0" applyFill="0" applyBorder="0" applyAlignment="0" applyProtection="0"/>
    <xf numFmtId="0" fontId="43" fillId="0" borderId="52" applyNumberFormat="0" applyFill="0" applyAlignment="0" applyProtection="0"/>
    <xf numFmtId="0" fontId="44" fillId="0" borderId="53" applyNumberFormat="0" applyFill="0" applyAlignment="0" applyProtection="0"/>
    <xf numFmtId="0" fontId="45" fillId="0" borderId="54" applyNumberFormat="0" applyFill="0" applyAlignment="0" applyProtection="0"/>
    <xf numFmtId="0" fontId="45" fillId="0" borderId="0" applyNumberFormat="0" applyFill="0" applyBorder="0" applyAlignment="0" applyProtection="0"/>
    <xf numFmtId="0" fontId="46" fillId="38" borderId="0" applyNumberFormat="0" applyBorder="0" applyAlignment="0" applyProtection="0"/>
    <xf numFmtId="0" fontId="47" fillId="39" borderId="0" applyNumberFormat="0" applyBorder="0" applyAlignment="0" applyProtection="0"/>
    <xf numFmtId="0" fontId="48" fillId="40" borderId="0" applyNumberFormat="0" applyBorder="0" applyAlignment="0" applyProtection="0"/>
    <xf numFmtId="0" fontId="49" fillId="41" borderId="55" applyNumberFormat="0" applyAlignment="0" applyProtection="0"/>
    <xf numFmtId="0" fontId="50" fillId="42" borderId="56" applyNumberFormat="0" applyAlignment="0" applyProtection="0"/>
    <xf numFmtId="0" fontId="51" fillId="42" borderId="55" applyNumberFormat="0" applyAlignment="0" applyProtection="0"/>
    <xf numFmtId="0" fontId="52" fillId="0" borderId="57" applyNumberFormat="0" applyFill="0" applyAlignment="0" applyProtection="0"/>
    <xf numFmtId="0" fontId="53" fillId="43" borderId="58" applyNumberFormat="0" applyAlignment="0" applyProtection="0"/>
    <xf numFmtId="0" fontId="54" fillId="0" borderId="0" applyNumberFormat="0" applyFill="0" applyBorder="0" applyAlignment="0" applyProtection="0"/>
    <xf numFmtId="0" fontId="1" fillId="44" borderId="59" applyNumberFormat="0" applyFont="0" applyAlignment="0" applyProtection="0"/>
    <xf numFmtId="0" fontId="55" fillId="0" borderId="0" applyNumberFormat="0" applyFill="0" applyBorder="0" applyAlignment="0" applyProtection="0"/>
    <xf numFmtId="0" fontId="56" fillId="0" borderId="60" applyNumberFormat="0" applyFill="0" applyAlignment="0" applyProtection="0"/>
    <xf numFmtId="0" fontId="57"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7" fillId="48" borderId="0" applyNumberFormat="0" applyBorder="0" applyAlignment="0" applyProtection="0"/>
    <xf numFmtId="0" fontId="57"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57" fillId="52" borderId="0" applyNumberFormat="0" applyBorder="0" applyAlignment="0" applyProtection="0"/>
    <xf numFmtId="0" fontId="57"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57" fillId="56" borderId="0" applyNumberFormat="0" applyBorder="0" applyAlignment="0" applyProtection="0"/>
    <xf numFmtId="0" fontId="57"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7" fillId="60" borderId="0" applyNumberFormat="0" applyBorder="0" applyAlignment="0" applyProtection="0"/>
    <xf numFmtId="0" fontId="57"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57" fillId="64" borderId="0" applyNumberFormat="0" applyBorder="0" applyAlignment="0" applyProtection="0"/>
    <xf numFmtId="0" fontId="57"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7" fillId="68" borderId="0" applyNumberFormat="0" applyBorder="0" applyAlignment="0" applyProtection="0"/>
    <xf numFmtId="9" fontId="1" fillId="0" borderId="0" applyFont="0" applyFill="0" applyBorder="0" applyAlignment="0" applyProtection="0"/>
  </cellStyleXfs>
  <cellXfs count="192">
    <xf numFmtId="0" fontId="0" fillId="0" borderId="0" xfId="0"/>
    <xf numFmtId="0" fontId="4" fillId="0" borderId="0" xfId="3" applyNumberFormat="1" applyFont="1" applyAlignment="1"/>
    <xf numFmtId="37" fontId="5" fillId="6" borderId="9" xfId="3" applyNumberFormat="1" applyFont="1" applyFill="1" applyBorder="1" applyAlignment="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applyBorder="1" applyAlignment="1" applyProtection="1"/>
    <xf numFmtId="0" fontId="4" fillId="0" borderId="0" xfId="3" applyNumberFormat="1" applyFont="1" applyAlignment="1" applyProtection="1"/>
    <xf numFmtId="0" fontId="5" fillId="3" borderId="0" xfId="3" applyNumberFormat="1" applyFont="1" applyFill="1" applyBorder="1" applyAlignment="1" applyProtection="1"/>
    <xf numFmtId="0" fontId="4" fillId="0" borderId="0" xfId="3" applyNumberFormat="1" applyFont="1" applyBorder="1" applyAlignment="1" applyProtection="1"/>
    <xf numFmtId="43" fontId="4" fillId="6" borderId="0" xfId="1" applyFont="1" applyFill="1" applyBorder="1" applyAlignment="1" applyProtection="1">
      <protection locked="0"/>
    </xf>
    <xf numFmtId="39" fontId="4" fillId="0" borderId="0" xfId="3" applyNumberFormat="1" applyFont="1" applyBorder="1" applyAlignment="1" applyProtection="1"/>
    <xf numFmtId="0" fontId="26" fillId="0" borderId="0" xfId="106" applyBorder="1"/>
    <xf numFmtId="0" fontId="3" fillId="0" borderId="0" xfId="106" applyFont="1" applyBorder="1"/>
    <xf numFmtId="166" fontId="4" fillId="0" borderId="0" xfId="1" applyNumberFormat="1" applyFont="1" applyAlignment="1" applyProtection="1"/>
    <xf numFmtId="0" fontId="4" fillId="31" borderId="0" xfId="3" applyNumberFormat="1" applyFont="1" applyFill="1" applyAlignment="1">
      <alignment wrapText="1"/>
    </xf>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Alignment="1" applyProtection="1">
      <protection locked="0"/>
    </xf>
    <xf numFmtId="43" fontId="5" fillId="8" borderId="39" xfId="1" applyFont="1" applyFill="1" applyBorder="1" applyAlignment="1" applyProtection="1">
      <protection locked="0"/>
    </xf>
    <xf numFmtId="0" fontId="0" fillId="6" borderId="39" xfId="0" applyFill="1" applyBorder="1" applyAlignment="1" applyProtection="1">
      <protection locked="0"/>
    </xf>
    <xf numFmtId="0" fontId="5" fillId="0" borderId="0" xfId="3" applyNumberFormat="1" applyFont="1" applyBorder="1" applyAlignment="1" applyProtection="1"/>
    <xf numFmtId="0" fontId="3" fillId="0" borderId="0" xfId="3" applyNumberFormat="1" applyFont="1" applyAlignment="1" applyProtection="1"/>
    <xf numFmtId="0" fontId="4" fillId="0" borderId="0" xfId="3" applyNumberFormat="1" applyFont="1" applyBorder="1" applyProtection="1"/>
    <xf numFmtId="0" fontId="6" fillId="0" borderId="0" xfId="3" applyNumberFormat="1" applyFont="1" applyBorder="1" applyAlignment="1" applyProtection="1">
      <alignment horizontal="right"/>
    </xf>
    <xf numFmtId="0" fontId="7" fillId="0" borderId="0" xfId="0" applyFont="1" applyFill="1" applyBorder="1" applyAlignment="1" applyProtection="1">
      <alignment horizontal="center" vertical="top" wrapText="1"/>
    </xf>
    <xf numFmtId="0" fontId="6" fillId="0" borderId="0" xfId="3" applyNumberFormat="1" applyFont="1" applyAlignment="1" applyProtection="1">
      <alignment horizontal="right"/>
    </xf>
    <xf numFmtId="0" fontId="7" fillId="32" borderId="44" xfId="0" applyFont="1" applyFill="1" applyBorder="1" applyAlignment="1" applyProtection="1">
      <alignment horizontal="center" vertical="top" wrapText="1"/>
    </xf>
    <xf numFmtId="0" fontId="7" fillId="32" borderId="34" xfId="0" applyFont="1" applyFill="1" applyBorder="1" applyAlignment="1" applyProtection="1">
      <alignment horizontal="center" vertical="top" wrapText="1"/>
    </xf>
    <xf numFmtId="0" fontId="5" fillId="32" borderId="34" xfId="3" applyNumberFormat="1" applyFont="1" applyFill="1" applyBorder="1" applyAlignment="1" applyProtection="1"/>
    <xf numFmtId="0" fontId="4" fillId="32" borderId="34" xfId="3" applyNumberFormat="1" applyFont="1" applyFill="1" applyBorder="1" applyAlignment="1" applyProtection="1"/>
    <xf numFmtId="0" fontId="4" fillId="32" borderId="35" xfId="3" applyNumberFormat="1" applyFont="1" applyFill="1" applyBorder="1" applyAlignment="1" applyProtection="1"/>
    <xf numFmtId="0" fontId="5" fillId="2" borderId="1" xfId="3" applyNumberFormat="1" applyFont="1" applyFill="1" applyBorder="1" applyAlignment="1" applyProtection="1"/>
    <xf numFmtId="164" fontId="5" fillId="2" borderId="1" xfId="3" applyNumberFormat="1" applyFont="1" applyFill="1" applyBorder="1" applyAlignment="1" applyProtection="1"/>
    <xf numFmtId="164" fontId="5" fillId="2" borderId="2" xfId="3" applyNumberFormat="1" applyFont="1" applyFill="1" applyBorder="1" applyAlignment="1" applyProtection="1"/>
    <xf numFmtId="0" fontId="5" fillId="2" borderId="3" xfId="3" applyNumberFormat="1" applyFont="1" applyFill="1" applyBorder="1" applyAlignment="1" applyProtection="1"/>
    <xf numFmtId="0" fontId="5" fillId="0" borderId="0" xfId="3" applyNumberFormat="1" applyFont="1" applyFill="1" applyBorder="1" applyAlignment="1" applyProtection="1"/>
    <xf numFmtId="0" fontId="6" fillId="32" borderId="0" xfId="3" applyNumberFormat="1" applyFont="1" applyFill="1" applyBorder="1" applyAlignment="1" applyProtection="1">
      <alignment vertical="center" wrapText="1"/>
    </xf>
    <xf numFmtId="0" fontId="6" fillId="32" borderId="0" xfId="3" applyNumberFormat="1" applyFont="1" applyFill="1" applyBorder="1" applyAlignment="1" applyProtection="1"/>
    <xf numFmtId="0" fontId="5" fillId="32" borderId="0" xfId="3" applyNumberFormat="1" applyFont="1" applyFill="1" applyBorder="1" applyAlignment="1" applyProtection="1"/>
    <xf numFmtId="0" fontId="4" fillId="32" borderId="0" xfId="3" applyNumberFormat="1" applyFont="1" applyFill="1" applyBorder="1" applyAlignment="1" applyProtection="1"/>
    <xf numFmtId="0" fontId="4" fillId="32" borderId="36" xfId="3" applyNumberFormat="1" applyFont="1" applyFill="1" applyBorder="1" applyAlignment="1" applyProtection="1"/>
    <xf numFmtId="0" fontId="6" fillId="2" borderId="4" xfId="3" applyNumberFormat="1" applyFont="1" applyFill="1" applyBorder="1" applyAlignment="1" applyProtection="1">
      <alignment horizontal="center"/>
    </xf>
    <xf numFmtId="164" fontId="6" fillId="2" borderId="4" xfId="3" applyNumberFormat="1" applyFont="1" applyFill="1" applyBorder="1" applyAlignment="1" applyProtection="1">
      <alignment horizontal="center"/>
    </xf>
    <xf numFmtId="164" fontId="6" fillId="2" borderId="5" xfId="3" applyNumberFormat="1" applyFont="1" applyFill="1" applyBorder="1" applyAlignment="1" applyProtection="1">
      <alignment horizontal="center"/>
    </xf>
    <xf numFmtId="0" fontId="6" fillId="2" borderId="6" xfId="3" applyNumberFormat="1" applyFont="1" applyFill="1" applyBorder="1" applyAlignment="1" applyProtection="1">
      <alignment horizontal="center"/>
    </xf>
    <xf numFmtId="0" fontId="6" fillId="0" borderId="0" xfId="3" applyNumberFormat="1" applyFont="1" applyFill="1" applyBorder="1" applyAlignment="1" applyProtection="1">
      <alignment horizontal="center"/>
    </xf>
    <xf numFmtId="44" fontId="5" fillId="32" borderId="0" xfId="2" applyFont="1" applyFill="1" applyBorder="1" applyAlignment="1" applyProtection="1">
      <alignment horizontal="center"/>
    </xf>
    <xf numFmtId="0" fontId="6" fillId="2" borderId="4" xfId="3" applyNumberFormat="1" applyFont="1" applyFill="1" applyBorder="1" applyAlignment="1" applyProtection="1"/>
    <xf numFmtId="0" fontId="6" fillId="3" borderId="4" xfId="3" applyNumberFormat="1" applyFont="1" applyFill="1" applyBorder="1" applyAlignment="1" applyProtection="1"/>
    <xf numFmtId="0" fontId="5" fillId="3" borderId="4" xfId="3" applyNumberFormat="1" applyFont="1" applyFill="1" applyBorder="1" applyAlignment="1" applyProtection="1"/>
    <xf numFmtId="164" fontId="5" fillId="0" borderId="4" xfId="3" applyNumberFormat="1" applyFont="1" applyFill="1" applyBorder="1" applyAlignment="1" applyProtection="1"/>
    <xf numFmtId="164" fontId="5" fillId="0" borderId="5" xfId="3" applyNumberFormat="1" applyFont="1" applyFill="1" applyBorder="1" applyAlignment="1" applyProtection="1"/>
    <xf numFmtId="0" fontId="5" fillId="0" borderId="6" xfId="3" applyNumberFormat="1" applyFont="1" applyFill="1" applyBorder="1" applyAlignment="1" applyProtection="1"/>
    <xf numFmtId="0" fontId="4" fillId="3" borderId="4" xfId="3" applyNumberFormat="1" applyFont="1" applyFill="1" applyBorder="1" applyAlignment="1" applyProtection="1"/>
    <xf numFmtId="37" fontId="5" fillId="0" borderId="4" xfId="3" applyNumberFormat="1" applyFont="1" applyFill="1" applyBorder="1" applyAlignment="1" applyProtection="1"/>
    <xf numFmtId="37" fontId="5" fillId="0" borderId="5" xfId="3" applyNumberFormat="1" applyFont="1" applyFill="1" applyBorder="1" applyAlignment="1" applyProtection="1"/>
    <xf numFmtId="165" fontId="5" fillId="0" borderId="6" xfId="3" applyNumberFormat="1" applyFont="1" applyFill="1" applyBorder="1" applyAlignment="1" applyProtection="1"/>
    <xf numFmtId="165" fontId="6" fillId="0" borderId="7" xfId="3" applyNumberFormat="1" applyFont="1" applyFill="1" applyBorder="1" applyAlignment="1" applyProtection="1">
      <alignment horizontal="center"/>
    </xf>
    <xf numFmtId="165" fontId="6" fillId="32" borderId="46" xfId="3" applyNumberFormat="1" applyFont="1" applyFill="1" applyBorder="1" applyAlignment="1" applyProtection="1">
      <alignment horizontal="center"/>
    </xf>
    <xf numFmtId="0" fontId="5" fillId="0" borderId="4" xfId="3" applyNumberFormat="1" applyFont="1" applyFill="1" applyBorder="1" applyAlignment="1" applyProtection="1">
      <alignment horizontal="left" indent="2"/>
    </xf>
    <xf numFmtId="37" fontId="5" fillId="5" borderId="32" xfId="3" applyNumberFormat="1" applyFont="1" applyFill="1" applyBorder="1" applyAlignment="1" applyProtection="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pplyProtection="1">
      <alignment horizontal="center"/>
    </xf>
    <xf numFmtId="37" fontId="5" fillId="2" borderId="9" xfId="3" applyNumberFormat="1" applyFont="1" applyFill="1" applyBorder="1" applyAlignment="1" applyProtection="1"/>
    <xf numFmtId="0" fontId="4" fillId="0" borderId="15" xfId="3" applyNumberFormat="1" applyFont="1" applyFill="1" applyBorder="1" applyAlignment="1" applyProtection="1">
      <alignment horizontal="center"/>
    </xf>
    <xf numFmtId="37" fontId="5" fillId="2" borderId="10" xfId="3" applyNumberFormat="1" applyFont="1" applyFill="1" applyBorder="1" applyAlignment="1" applyProtection="1"/>
    <xf numFmtId="0" fontId="6" fillId="2" borderId="11" xfId="3" applyNumberFormat="1" applyFont="1" applyFill="1" applyBorder="1" applyAlignment="1" applyProtection="1">
      <alignment horizontal="left"/>
    </xf>
    <xf numFmtId="0" fontId="4" fillId="2" borderId="12" xfId="3" applyNumberFormat="1" applyFont="1" applyFill="1" applyBorder="1" applyAlignment="1" applyProtection="1"/>
    <xf numFmtId="37" fontId="6" fillId="2" borderId="13" xfId="3" quotePrefix="1" applyNumberFormat="1" applyFont="1" applyFill="1" applyBorder="1" applyAlignment="1" applyProtection="1"/>
    <xf numFmtId="44" fontId="6" fillId="2" borderId="14" xfId="2" quotePrefix="1" applyFont="1" applyFill="1" applyBorder="1" applyAlignment="1" applyProtection="1"/>
    <xf numFmtId="0" fontId="5" fillId="0" borderId="4" xfId="3" applyNumberFormat="1" applyFont="1" applyFill="1" applyBorder="1" applyAlignment="1" applyProtection="1"/>
    <xf numFmtId="0" fontId="4" fillId="0" borderId="4" xfId="3" applyNumberFormat="1" applyFont="1" applyFill="1" applyBorder="1" applyAlignment="1" applyProtection="1"/>
    <xf numFmtId="0" fontId="4" fillId="32" borderId="0" xfId="3" applyNumberFormat="1" applyFont="1" applyFill="1" applyBorder="1" applyProtection="1"/>
    <xf numFmtId="0" fontId="32" fillId="32" borderId="0" xfId="3" applyNumberFormat="1" applyFont="1" applyFill="1" applyBorder="1" applyAlignment="1" applyProtection="1"/>
    <xf numFmtId="0" fontId="6" fillId="2" borderId="13" xfId="3" applyNumberFormat="1" applyFont="1" applyFill="1" applyBorder="1" applyAlignment="1" applyProtection="1"/>
    <xf numFmtId="0" fontId="5" fillId="2" borderId="13" xfId="3" applyNumberFormat="1" applyFont="1" applyFill="1" applyBorder="1" applyAlignment="1" applyProtection="1"/>
    <xf numFmtId="37" fontId="6" fillId="2" borderId="17" xfId="3" applyNumberFormat="1" applyFont="1" applyFill="1" applyBorder="1" applyAlignment="1" applyProtection="1"/>
    <xf numFmtId="44" fontId="6" fillId="2" borderId="18" xfId="2" applyFont="1" applyFill="1" applyBorder="1" applyAlignment="1" applyProtection="1"/>
    <xf numFmtId="0" fontId="6" fillId="2" borderId="19" xfId="3" applyNumberFormat="1" applyFont="1" applyFill="1" applyBorder="1" applyAlignment="1" applyProtection="1"/>
    <xf numFmtId="0" fontId="5" fillId="2" borderId="19" xfId="3" applyNumberFormat="1" applyFont="1" applyFill="1" applyBorder="1" applyAlignment="1" applyProtection="1"/>
    <xf numFmtId="37" fontId="6" fillId="2" borderId="19" xfId="3" applyNumberFormat="1" applyFont="1" applyFill="1" applyBorder="1" applyAlignment="1" applyProtection="1"/>
    <xf numFmtId="0" fontId="6" fillId="2" borderId="20" xfId="3" applyNumberFormat="1" applyFont="1" applyFill="1" applyBorder="1" applyAlignment="1" applyProtection="1"/>
    <xf numFmtId="0" fontId="5" fillId="2" borderId="21" xfId="3" applyNumberFormat="1" applyFont="1" applyFill="1" applyBorder="1" applyAlignment="1" applyProtection="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NumberFormat="1" applyFont="1" applyFill="1" applyBorder="1" applyAlignment="1" applyProtection="1"/>
    <xf numFmtId="0" fontId="4" fillId="32" borderId="37" xfId="3" applyNumberFormat="1" applyFont="1" applyFill="1" applyBorder="1" applyProtection="1"/>
    <xf numFmtId="0" fontId="4" fillId="32" borderId="37" xfId="3" applyNumberFormat="1" applyFont="1" applyFill="1" applyBorder="1" applyAlignment="1" applyProtection="1"/>
    <xf numFmtId="0" fontId="4" fillId="32" borderId="38" xfId="3" applyNumberFormat="1" applyFont="1" applyFill="1" applyBorder="1" applyAlignment="1" applyProtection="1"/>
    <xf numFmtId="164" fontId="5" fillId="3" borderId="0" xfId="3" applyNumberFormat="1" applyFont="1" applyFill="1" applyBorder="1" applyAlignment="1" applyProtection="1"/>
    <xf numFmtId="39" fontId="4" fillId="0" borderId="0" xfId="3" applyNumberFormat="1" applyFont="1" applyAlignment="1" applyProtection="1"/>
    <xf numFmtId="164" fontId="4" fillId="0" borderId="0" xfId="3" applyNumberFormat="1" applyFont="1" applyAlignment="1" applyProtection="1"/>
    <xf numFmtId="0" fontId="33" fillId="33" borderId="49" xfId="0" applyNumberFormat="1" applyFont="1" applyFill="1" applyBorder="1" applyAlignment="1" applyProtection="1">
      <alignment horizontal="center" vertical="center" wrapText="1"/>
    </xf>
    <xf numFmtId="0" fontId="33" fillId="33" borderId="50" xfId="0" applyNumberFormat="1" applyFont="1" applyFill="1" applyBorder="1" applyAlignment="1" applyProtection="1">
      <alignment horizontal="center" vertical="center" wrapText="1"/>
    </xf>
    <xf numFmtId="0" fontId="33" fillId="33" borderId="38" xfId="0" applyNumberFormat="1" applyFont="1" applyFill="1" applyBorder="1" applyAlignment="1" applyProtection="1">
      <alignment horizontal="center" vertical="center" wrapText="1"/>
    </xf>
    <xf numFmtId="0" fontId="4" fillId="35" borderId="0" xfId="3" applyNumberFormat="1" applyFont="1" applyFill="1" applyAlignment="1" applyProtection="1">
      <alignment wrapText="1"/>
    </xf>
    <xf numFmtId="0" fontId="4" fillId="35" borderId="0" xfId="3" applyNumberFormat="1" applyFont="1" applyFill="1" applyAlignment="1">
      <alignment wrapText="1"/>
    </xf>
    <xf numFmtId="44" fontId="0" fillId="0" borderId="0" xfId="2" applyFont="1" applyFill="1"/>
    <xf numFmtId="0" fontId="33" fillId="33" borderId="37" xfId="0" applyNumberFormat="1" applyFont="1" applyFill="1" applyBorder="1" applyAlignment="1" applyProtection="1">
      <alignment horizontal="center" vertical="center" wrapText="1"/>
    </xf>
    <xf numFmtId="0" fontId="0" fillId="0" borderId="35" xfId="0" applyBorder="1"/>
    <xf numFmtId="0" fontId="4" fillId="34" borderId="0" xfId="3" applyNumberFormat="1" applyFont="1" applyFill="1" applyAlignment="1">
      <alignment wrapText="1"/>
    </xf>
    <xf numFmtId="44" fontId="5" fillId="6" borderId="51"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pplyProtection="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pplyProtection="1">
      <alignment horizontal="center"/>
    </xf>
    <xf numFmtId="44" fontId="5" fillId="37" borderId="8" xfId="2" applyNumberFormat="1" applyFont="1" applyFill="1" applyBorder="1" applyAlignment="1" applyProtection="1"/>
    <xf numFmtId="44" fontId="5" fillId="36" borderId="8" xfId="2" applyFont="1" applyFill="1" applyBorder="1" applyAlignment="1" applyProtection="1"/>
    <xf numFmtId="0" fontId="4" fillId="0" borderId="0" xfId="3" applyNumberFormat="1" applyFont="1" applyFill="1" applyBorder="1" applyAlignment="1" applyProtection="1"/>
    <xf numFmtId="0" fontId="6" fillId="0" borderId="4" xfId="3" applyNumberFormat="1" applyFont="1" applyFill="1" applyBorder="1" applyAlignment="1" applyProtection="1">
      <alignment horizontal="left" indent="2"/>
    </xf>
    <xf numFmtId="0" fontId="3" fillId="0" borderId="0" xfId="3" applyNumberFormat="1" applyFont="1" applyFill="1" applyAlignment="1" applyProtection="1"/>
    <xf numFmtId="0" fontId="3" fillId="0" borderId="0" xfId="3" applyNumberFormat="1" applyFont="1" applyAlignment="1" applyProtection="1">
      <alignment horizontal="left"/>
    </xf>
    <xf numFmtId="43" fontId="5" fillId="0" borderId="0" xfId="1" applyFont="1" applyFill="1" applyBorder="1" applyAlignment="1" applyProtection="1">
      <protection locked="0"/>
    </xf>
    <xf numFmtId="44" fontId="5" fillId="32" borderId="47" xfId="2" applyNumberFormat="1" applyFont="1" applyFill="1" applyBorder="1" applyAlignment="1" applyProtection="1">
      <alignment horizontal="center"/>
    </xf>
    <xf numFmtId="44" fontId="5" fillId="32" borderId="47" xfId="3" applyNumberFormat="1" applyFont="1" applyFill="1" applyBorder="1" applyAlignment="1" applyProtection="1">
      <alignment horizontal="center"/>
    </xf>
    <xf numFmtId="37" fontId="5" fillId="8" borderId="9" xfId="3" applyNumberFormat="1" applyFont="1" applyFill="1" applyBorder="1" applyAlignment="1" applyProtection="1">
      <protection locked="0"/>
    </xf>
    <xf numFmtId="0" fontId="5" fillId="8" borderId="0" xfId="3" applyNumberFormat="1" applyFont="1" applyFill="1" applyBorder="1" applyAlignment="1" applyProtection="1">
      <protection locked="0"/>
    </xf>
    <xf numFmtId="0" fontId="4" fillId="6" borderId="0" xfId="3" applyNumberFormat="1" applyFont="1" applyFill="1" applyBorder="1" applyAlignment="1" applyProtection="1">
      <protection locked="0"/>
    </xf>
    <xf numFmtId="0" fontId="3" fillId="3" borderId="0" xfId="3" applyNumberFormat="1" applyFont="1" applyFill="1" applyBorder="1" applyAlignment="1" applyProtection="1"/>
    <xf numFmtId="0" fontId="4" fillId="3" borderId="0" xfId="3" applyNumberFormat="1" applyFont="1" applyFill="1" applyBorder="1" applyAlignment="1" applyProtection="1"/>
    <xf numFmtId="164" fontId="4" fillId="3" borderId="0" xfId="3" applyNumberFormat="1" applyFont="1" applyFill="1" applyBorder="1" applyAlignment="1" applyProtection="1"/>
    <xf numFmtId="39" fontId="4" fillId="3" borderId="0" xfId="3" applyNumberFormat="1" applyFont="1" applyFill="1" applyBorder="1" applyAlignment="1" applyProtection="1"/>
    <xf numFmtId="164" fontId="4" fillId="0" borderId="0" xfId="3" applyNumberFormat="1" applyFont="1" applyFill="1" applyBorder="1" applyAlignment="1" applyProtection="1"/>
    <xf numFmtId="39" fontId="4" fillId="0" borderId="0" xfId="3" applyNumberFormat="1" applyFont="1" applyFill="1" applyBorder="1" applyAlignment="1" applyProtection="1"/>
    <xf numFmtId="0" fontId="4" fillId="3" borderId="0" xfId="3" applyNumberFormat="1" applyFont="1" applyFill="1" applyBorder="1" applyAlignment="1" applyProtection="1">
      <alignment horizontal="left"/>
    </xf>
    <xf numFmtId="0" fontId="37" fillId="0" borderId="0" xfId="0" applyFont="1"/>
    <xf numFmtId="39" fontId="10" fillId="0" borderId="0" xfId="5" applyNumberFormat="1" applyFill="1" applyBorder="1" applyAlignment="1" applyProtection="1">
      <alignment horizontal="right"/>
    </xf>
    <xf numFmtId="0" fontId="10" fillId="0" borderId="0" xfId="5"/>
    <xf numFmtId="44" fontId="0" fillId="0" borderId="0" xfId="0" applyNumberFormat="1"/>
    <xf numFmtId="0" fontId="4" fillId="0" borderId="0" xfId="3" applyNumberFormat="1" applyFont="1" applyBorder="1" applyAlignment="1">
      <alignment horizontal="center" wrapText="1"/>
    </xf>
    <xf numFmtId="0" fontId="3" fillId="0" borderId="0" xfId="3" applyNumberFormat="1" applyFont="1" applyFill="1" applyAlignment="1" applyProtection="1">
      <alignment horizontal="right"/>
    </xf>
    <xf numFmtId="44" fontId="4" fillId="6" borderId="0" xfId="2" applyFont="1" applyFill="1" applyAlignment="1" applyProtection="1">
      <protection locked="0"/>
    </xf>
    <xf numFmtId="0" fontId="3" fillId="37" borderId="41" xfId="3" applyNumberFormat="1" applyFont="1" applyFill="1" applyBorder="1" applyAlignment="1" applyProtection="1">
      <alignment horizontal="center" vertical="center" wrapText="1"/>
    </xf>
    <xf numFmtId="0" fontId="5" fillId="32" borderId="41" xfId="3" applyNumberFormat="1" applyFont="1" applyFill="1" applyBorder="1" applyAlignment="1" applyProtection="1">
      <alignment horizontal="center" vertical="center" wrapText="1"/>
    </xf>
    <xf numFmtId="0" fontId="6" fillId="32" borderId="45" xfId="3" applyNumberFormat="1" applyFont="1" applyFill="1" applyBorder="1" applyAlignment="1" applyProtection="1">
      <alignment vertical="center" wrapText="1"/>
    </xf>
    <xf numFmtId="0" fontId="4" fillId="6" borderId="0" xfId="3" applyNumberFormat="1" applyFont="1" applyFill="1" applyAlignment="1" applyProtection="1">
      <alignment vertical="top" wrapText="1"/>
      <protection locked="0"/>
    </xf>
    <xf numFmtId="0" fontId="0" fillId="0" borderId="0" xfId="0" applyAlignment="1">
      <alignment wrapText="1"/>
    </xf>
    <xf numFmtId="0" fontId="38" fillId="6" borderId="0" xfId="0" applyFont="1" applyFill="1" applyBorder="1" applyAlignment="1">
      <alignment vertical="top"/>
    </xf>
    <xf numFmtId="0" fontId="0" fillId="6" borderId="0" xfId="0" applyFill="1"/>
    <xf numFmtId="44" fontId="5" fillId="36" borderId="32" xfId="2" applyFont="1" applyFill="1" applyBorder="1" applyAlignment="1" applyProtection="1"/>
    <xf numFmtId="44" fontId="35" fillId="36" borderId="32" xfId="2" applyFont="1" applyFill="1" applyBorder="1" applyAlignment="1" applyProtection="1">
      <alignment vertical="center" wrapText="1"/>
    </xf>
    <xf numFmtId="44" fontId="35" fillId="36" borderId="9" xfId="2" applyFont="1" applyFill="1" applyBorder="1" applyAlignment="1" applyProtection="1">
      <alignment vertical="center" wrapText="1"/>
    </xf>
    <xf numFmtId="44" fontId="5" fillId="36" borderId="33" xfId="2" applyFont="1" applyFill="1" applyBorder="1" applyAlignment="1" applyProtection="1"/>
    <xf numFmtId="44" fontId="35"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NumberFormat="1" applyFont="1" applyFill="1" applyBorder="1" applyAlignment="1" applyProtection="1">
      <alignment vertical="center" wrapText="1"/>
    </xf>
    <xf numFmtId="0" fontId="0" fillId="32" borderId="42" xfId="0" applyFill="1" applyBorder="1" applyAlignment="1" applyProtection="1">
      <alignment vertical="center" wrapText="1"/>
    </xf>
    <xf numFmtId="0" fontId="0" fillId="32" borderId="43" xfId="0" applyFill="1" applyBorder="1" applyAlignment="1" applyProtection="1">
      <alignment vertical="center" wrapText="1"/>
    </xf>
    <xf numFmtId="0" fontId="0" fillId="32" borderId="9" xfId="0" applyFill="1" applyBorder="1" applyAlignment="1" applyProtection="1">
      <alignment vertical="center" wrapText="1"/>
    </xf>
    <xf numFmtId="0" fontId="5" fillId="32" borderId="32" xfId="3" applyNumberFormat="1" applyFont="1" applyFill="1" applyBorder="1" applyAlignment="1" applyProtection="1">
      <alignment horizontal="center" vertical="center" wrapText="1"/>
    </xf>
    <xf numFmtId="0" fontId="37" fillId="32" borderId="33" xfId="0" applyFont="1" applyFill="1" applyBorder="1" applyAlignment="1" applyProtection="1">
      <alignment horizontal="center" vertical="center" wrapText="1"/>
    </xf>
    <xf numFmtId="0" fontId="37" fillId="32" borderId="9" xfId="0" applyFont="1" applyFill="1" applyBorder="1" applyAlignment="1" applyProtection="1">
      <alignment vertical="center" wrapText="1"/>
    </xf>
    <xf numFmtId="0" fontId="41" fillId="32" borderId="45" xfId="0" applyFont="1" applyFill="1" applyBorder="1" applyAlignment="1" applyProtection="1">
      <alignment vertical="center" wrapText="1"/>
    </xf>
    <xf numFmtId="0" fontId="3" fillId="36" borderId="42" xfId="3" applyNumberFormat="1" applyFont="1" applyFill="1" applyBorder="1" applyAlignment="1" applyProtection="1">
      <alignment horizontal="center" vertical="center" wrapText="1"/>
    </xf>
    <xf numFmtId="0" fontId="3" fillId="0" borderId="0" xfId="3" applyNumberFormat="1" applyFont="1" applyAlignment="1" applyProtection="1">
      <alignment horizontal="left" indent="37"/>
    </xf>
    <xf numFmtId="0" fontId="3" fillId="0" borderId="0" xfId="3" applyNumberFormat="1" applyFont="1" applyAlignment="1" applyProtection="1">
      <alignment horizontal="left" indent="45"/>
    </xf>
    <xf numFmtId="0" fontId="3" fillId="6" borderId="0" xfId="3" applyNumberFormat="1" applyFont="1" applyFill="1" applyAlignment="1" applyProtection="1">
      <protection locked="0"/>
    </xf>
    <xf numFmtId="0" fontId="3" fillId="6" borderId="0" xfId="3" applyNumberFormat="1"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0" fontId="34" fillId="0" borderId="48" xfId="0" applyFont="1" applyBorder="1" applyAlignment="1"/>
    <xf numFmtId="0" fontId="34" fillId="0" borderId="34" xfId="0" applyFont="1" applyBorder="1" applyAlignment="1"/>
    <xf numFmtId="0" fontId="34" fillId="0" borderId="35" xfId="0" applyFont="1" applyBorder="1" applyAlignment="1"/>
    <xf numFmtId="0" fontId="34" fillId="0" borderId="48" xfId="0" applyFont="1" applyFill="1" applyBorder="1" applyAlignment="1"/>
    <xf numFmtId="0" fontId="34" fillId="0" borderId="34" xfId="0" applyFont="1" applyFill="1" applyBorder="1" applyAlignment="1"/>
    <xf numFmtId="0" fontId="4" fillId="0" borderId="0" xfId="3" applyNumberFormat="1" applyFont="1" applyFill="1" applyAlignment="1"/>
    <xf numFmtId="0" fontId="33" fillId="33" borderId="61" xfId="0" applyNumberFormat="1" applyFont="1" applyFill="1" applyBorder="1" applyAlignment="1" applyProtection="1">
      <alignment horizontal="center" vertical="center" wrapText="1"/>
    </xf>
    <xf numFmtId="0" fontId="33" fillId="33" borderId="62" xfId="0" applyNumberFormat="1" applyFont="1" applyFill="1" applyBorder="1" applyAlignment="1" applyProtection="1">
      <alignment horizontal="center" vertical="center" wrapText="1"/>
    </xf>
    <xf numFmtId="0" fontId="0" fillId="0" borderId="45" xfId="0" applyBorder="1"/>
    <xf numFmtId="0" fontId="58" fillId="33" borderId="64" xfId="0" applyNumberFormat="1" applyFont="1" applyFill="1" applyBorder="1" applyAlignment="1" applyProtection="1">
      <alignment horizontal="center" vertical="center" wrapText="1"/>
    </xf>
    <xf numFmtId="0" fontId="0" fillId="0" borderId="37" xfId="0" applyBorder="1"/>
    <xf numFmtId="0" fontId="58" fillId="69" borderId="63" xfId="0" applyNumberFormat="1" applyFont="1" applyFill="1" applyBorder="1" applyAlignment="1" applyProtection="1">
      <alignment horizontal="right" wrapText="1"/>
    </xf>
    <xf numFmtId="44" fontId="5" fillId="5" borderId="8" xfId="2" applyFont="1" applyFill="1" applyBorder="1" applyAlignment="1" applyProtection="1">
      <alignment horizontal="center"/>
    </xf>
    <xf numFmtId="0" fontId="5" fillId="5" borderId="8" xfId="3" applyNumberFormat="1" applyFont="1" applyFill="1" applyBorder="1" applyAlignment="1" applyProtection="1"/>
    <xf numFmtId="0" fontId="4" fillId="5" borderId="8" xfId="3" applyNumberFormat="1" applyFont="1" applyFill="1" applyBorder="1" applyAlignment="1" applyProtection="1"/>
    <xf numFmtId="0" fontId="3" fillId="5" borderId="8" xfId="3" applyNumberFormat="1" applyFont="1" applyFill="1" applyBorder="1" applyAlignment="1" applyProtection="1">
      <alignment horizontal="center"/>
    </xf>
    <xf numFmtId="9" fontId="4" fillId="5" borderId="8" xfId="158" applyFont="1" applyFill="1" applyBorder="1" applyAlignment="1" applyProtection="1">
      <alignment horizontal="center"/>
    </xf>
    <xf numFmtId="44" fontId="5" fillId="5" borderId="8" xfId="3" applyNumberFormat="1" applyFont="1" applyFill="1" applyBorder="1" applyAlignment="1" applyProtection="1"/>
    <xf numFmtId="44" fontId="4" fillId="5" borderId="8" xfId="3" applyNumberFormat="1" applyFont="1" applyFill="1" applyBorder="1" applyAlignment="1" applyProtection="1"/>
    <xf numFmtId="0" fontId="5" fillId="32" borderId="47" xfId="2" applyNumberFormat="1" applyFont="1" applyFill="1" applyBorder="1" applyAlignment="1" applyProtection="1">
      <alignment horizontal="center"/>
    </xf>
    <xf numFmtId="0" fontId="5" fillId="3" borderId="4" xfId="3" applyNumberFormat="1" applyFont="1" applyFill="1" applyBorder="1" applyAlignment="1" applyProtection="1">
      <alignment wrapText="1"/>
    </xf>
    <xf numFmtId="0" fontId="4" fillId="3" borderId="4" xfId="3" applyNumberFormat="1" applyFont="1" applyFill="1" applyBorder="1" applyAlignment="1" applyProtection="1">
      <alignment vertical="center"/>
    </xf>
    <xf numFmtId="44" fontId="6" fillId="5" borderId="8" xfId="2" applyFont="1" applyFill="1" applyBorder="1" applyAlignment="1" applyProtection="1">
      <alignment vertical="center" wrapText="1"/>
    </xf>
    <xf numFmtId="44" fontId="3" fillId="5" borderId="8" xfId="2" applyFont="1" applyFill="1" applyBorder="1" applyAlignment="1" applyProtection="1">
      <alignment vertical="center" wrapText="1"/>
    </xf>
    <xf numFmtId="0" fontId="4" fillId="0" borderId="4" xfId="3" applyNumberFormat="1" applyFont="1" applyFill="1" applyBorder="1" applyAlignment="1" applyProtection="1">
      <alignment vertical="center"/>
    </xf>
    <xf numFmtId="0" fontId="5" fillId="0" borderId="4" xfId="3" applyNumberFormat="1" applyFont="1" applyFill="1" applyBorder="1" applyAlignment="1" applyProtection="1">
      <alignment vertical="center"/>
    </xf>
  </cellXfs>
  <cellStyles count="159">
    <cellStyle name="20% - Accent1" xfId="135" builtinId="30" customBuiltin="1"/>
    <cellStyle name="20% - Accent1 2" xfId="6"/>
    <cellStyle name="20% - Accent2" xfId="139" builtinId="34" customBuiltin="1"/>
    <cellStyle name="20% - Accent2 2" xfId="7"/>
    <cellStyle name="20% - Accent3" xfId="143" builtinId="38" customBuiltin="1"/>
    <cellStyle name="20% - Accent3 2" xfId="8"/>
    <cellStyle name="20% - Accent4" xfId="147" builtinId="42" customBuiltin="1"/>
    <cellStyle name="20% - Accent4 2" xfId="9"/>
    <cellStyle name="20% - Accent5" xfId="151" builtinId="46" customBuiltin="1"/>
    <cellStyle name="20% - Accent5 2" xfId="10"/>
    <cellStyle name="20% - Accent6" xfId="155" builtinId="50" customBuiltin="1"/>
    <cellStyle name="20% - Accent6 2" xfId="11"/>
    <cellStyle name="40% - Accent1" xfId="136" builtinId="31" customBuiltin="1"/>
    <cellStyle name="40% - Accent1 2" xfId="12"/>
    <cellStyle name="40% - Accent2" xfId="140" builtinId="35" customBuiltin="1"/>
    <cellStyle name="40% - Accent2 2" xfId="13"/>
    <cellStyle name="40% - Accent3" xfId="144" builtinId="39" customBuiltin="1"/>
    <cellStyle name="40% - Accent3 2" xfId="14"/>
    <cellStyle name="40% - Accent4" xfId="148" builtinId="43" customBuiltin="1"/>
    <cellStyle name="40% - Accent4 2" xfId="15"/>
    <cellStyle name="40% - Accent5" xfId="152" builtinId="47" customBuiltin="1"/>
    <cellStyle name="40% - Accent5 2" xfId="16"/>
    <cellStyle name="40% - Accent6" xfId="156" builtinId="51" customBuiltin="1"/>
    <cellStyle name="40% - Accent6 2" xfId="17"/>
    <cellStyle name="60% - Accent1" xfId="137" builtinId="32" customBuiltin="1"/>
    <cellStyle name="60% - Accent1 2" xfId="18"/>
    <cellStyle name="60% - Accent2" xfId="141" builtinId="36" customBuiltin="1"/>
    <cellStyle name="60% - Accent2 2" xfId="19"/>
    <cellStyle name="60% - Accent3" xfId="145" builtinId="40" customBuiltin="1"/>
    <cellStyle name="60% - Accent3 2" xfId="20"/>
    <cellStyle name="60% - Accent4" xfId="149" builtinId="44" customBuiltin="1"/>
    <cellStyle name="60% - Accent4 2" xfId="21"/>
    <cellStyle name="60% - Accent5" xfId="153" builtinId="48" customBuiltin="1"/>
    <cellStyle name="60% - Accent5 2" xfId="22"/>
    <cellStyle name="60% - Accent6" xfId="157" builtinId="52" customBuiltin="1"/>
    <cellStyle name="60% - Accent6 2" xfId="23"/>
    <cellStyle name="Accent1" xfId="134" builtinId="29" customBuiltin="1"/>
    <cellStyle name="Accent1 2" xfId="24"/>
    <cellStyle name="Accent2" xfId="138" builtinId="33" customBuiltin="1"/>
    <cellStyle name="Accent2 2" xfId="25"/>
    <cellStyle name="Accent3" xfId="142" builtinId="37" customBuiltin="1"/>
    <cellStyle name="Accent3 2" xfId="26"/>
    <cellStyle name="Accent4" xfId="146" builtinId="41" customBuiltin="1"/>
    <cellStyle name="Accent4 2" xfId="27"/>
    <cellStyle name="Accent5" xfId="150" builtinId="45" customBuiltin="1"/>
    <cellStyle name="Accent5 2" xfId="28"/>
    <cellStyle name="Accent6" xfId="154" builtinId="49" customBuiltin="1"/>
    <cellStyle name="Accent6 2" xfId="29"/>
    <cellStyle name="Bad" xfId="123" builtinId="27" customBuiltin="1"/>
    <cellStyle name="Bad 2" xfId="30"/>
    <cellStyle name="Calculation" xfId="127" builtinId="22" customBuiltin="1"/>
    <cellStyle name="Calculation 2" xfId="31"/>
    <cellStyle name="Check Cell" xfId="129" builtinId="23" customBuiltin="1"/>
    <cellStyle name="Check Cell 2" xfId="32"/>
    <cellStyle name="Comma" xfId="1" builtinId="3"/>
    <cellStyle name="Comma 19" xfId="4"/>
    <cellStyle name="Comma 2" xfId="33"/>
    <cellStyle name="Comma 2 10" xfId="34"/>
    <cellStyle name="Comma 2 11" xfId="35"/>
    <cellStyle name="Comma 2 12" xfId="36"/>
    <cellStyle name="Comma 2 13" xfId="37"/>
    <cellStyle name="Comma 2 14" xfId="38"/>
    <cellStyle name="Comma 2 15" xfId="39"/>
    <cellStyle name="Comma 2 16" xfId="40"/>
    <cellStyle name="Comma 2 2" xfId="41"/>
    <cellStyle name="Comma 2 3" xfId="42"/>
    <cellStyle name="Comma 2 4" xfId="43"/>
    <cellStyle name="Comma 2 5" xfId="44"/>
    <cellStyle name="Comma 2 6" xfId="45"/>
    <cellStyle name="Comma 2 7" xfId="46"/>
    <cellStyle name="Comma 2 8" xfId="47"/>
    <cellStyle name="Comma 2 9" xfId="48"/>
    <cellStyle name="Comma 3" xfId="49"/>
    <cellStyle name="Comma 4" xfId="50"/>
    <cellStyle name="Currency" xfId="2" builtinId="4"/>
    <cellStyle name="Currency 2" xfId="51"/>
    <cellStyle name="Currency 2 2" xfId="52"/>
    <cellStyle name="Currency 3" xfId="53"/>
    <cellStyle name="Currency 4" xfId="54"/>
    <cellStyle name="Explanatory Text" xfId="132" builtinId="53" customBuiltin="1"/>
    <cellStyle name="Explanatory Text 2" xfId="55"/>
    <cellStyle name="Good" xfId="122" builtinId="26" customBuiltin="1"/>
    <cellStyle name="Good 2" xfId="56"/>
    <cellStyle name="Heading 1" xfId="118" builtinId="16" customBuiltin="1"/>
    <cellStyle name="Heading 1 2" xfId="57"/>
    <cellStyle name="Heading 2" xfId="119" builtinId="17" customBuiltin="1"/>
    <cellStyle name="Heading 2 2" xfId="58"/>
    <cellStyle name="Heading 3" xfId="120" builtinId="18" customBuiltin="1"/>
    <cellStyle name="Heading 3 2" xfId="59"/>
    <cellStyle name="Heading 4" xfId="121" builtinId="19" customBuiltin="1"/>
    <cellStyle name="Heading 4 2" xfId="60"/>
    <cellStyle name="Hyperlink" xfId="5" builtinId="8"/>
    <cellStyle name="Hyperlink 2" xfId="61"/>
    <cellStyle name="Input" xfId="125" builtinId="20" customBuiltin="1"/>
    <cellStyle name="Input 2" xfId="62"/>
    <cellStyle name="Linked Cell" xfId="128" builtinId="24" customBuiltin="1"/>
    <cellStyle name="Linked Cell 2" xfId="63"/>
    <cellStyle name="Neutral" xfId="124" builtinId="28" customBuiltin="1"/>
    <cellStyle name="Neutral 2" xfId="64"/>
    <cellStyle name="Normal" xfId="0" builtinId="0"/>
    <cellStyle name="Normal 2" xfId="3"/>
    <cellStyle name="Normal 2 10" xfId="65"/>
    <cellStyle name="Normal 2 11" xfId="66"/>
    <cellStyle name="Normal 2 12" xfId="67"/>
    <cellStyle name="Normal 2 12 2" xfId="68"/>
    <cellStyle name="Normal 2 12 3" xfId="69"/>
    <cellStyle name="Normal 2 12 4" xfId="70"/>
    <cellStyle name="Normal 2 12 5" xfId="71"/>
    <cellStyle name="Normal 2 12 6" xfId="72"/>
    <cellStyle name="Normal 2 12 7" xfId="73"/>
    <cellStyle name="Normal 2 13" xfId="74"/>
    <cellStyle name="Normal 2 14" xfId="75"/>
    <cellStyle name="Normal 2 15" xfId="76"/>
    <cellStyle name="Normal 2 16" xfId="77"/>
    <cellStyle name="Normal 2 17" xfId="78"/>
    <cellStyle name="Normal 2 18" xfId="79"/>
    <cellStyle name="Normal 2 2" xfId="80"/>
    <cellStyle name="Normal 2 2 2" xfId="81"/>
    <cellStyle name="Normal 2 2 2 2" xfId="82"/>
    <cellStyle name="Normal 2 2 2 3" xfId="83"/>
    <cellStyle name="Normal 2 2 2 4" xfId="84"/>
    <cellStyle name="Normal 2 2 2 5" xfId="85"/>
    <cellStyle name="Normal 2 2 2 6" xfId="86"/>
    <cellStyle name="Normal 2 2 2 7" xfId="87"/>
    <cellStyle name="Normal 2 2 3" xfId="88"/>
    <cellStyle name="Normal 2 2 4" xfId="89"/>
    <cellStyle name="Normal 2 2 5" xfId="90"/>
    <cellStyle name="Normal 2 2 6" xfId="91"/>
    <cellStyle name="Normal 2 2 7" xfId="92"/>
    <cellStyle name="Normal 2 2 8" xfId="93"/>
    <cellStyle name="Normal 2 2 9" xfId="94"/>
    <cellStyle name="Normal 2 3" xfId="95"/>
    <cellStyle name="Normal 2 3 2" xfId="96"/>
    <cellStyle name="Normal 2 4" xfId="97"/>
    <cellStyle name="Normal 2 4 2" xfId="98"/>
    <cellStyle name="Normal 2 5" xfId="99"/>
    <cellStyle name="Normal 2 5 2" xfId="100"/>
    <cellStyle name="Normal 2 6" xfId="101"/>
    <cellStyle name="Normal 2 7" xfId="102"/>
    <cellStyle name="Normal 2 8" xfId="103"/>
    <cellStyle name="Normal 2 9" xfId="104"/>
    <cellStyle name="Normal 3" xfId="105"/>
    <cellStyle name="Normal 4" xfId="106"/>
    <cellStyle name="Normal 4 2" xfId="107"/>
    <cellStyle name="Normal 5" xfId="108"/>
    <cellStyle name="Normal 6" xfId="109"/>
    <cellStyle name="Normal 7" xfId="110"/>
    <cellStyle name="Normal 7 2" xfId="111"/>
    <cellStyle name="Note" xfId="131" builtinId="10" customBuiltin="1"/>
    <cellStyle name="Note 2" xfId="112"/>
    <cellStyle name="Output" xfId="126" builtinId="21" customBuiltin="1"/>
    <cellStyle name="Output 2" xfId="113"/>
    <cellStyle name="Percent" xfId="158" builtinId="5"/>
    <cellStyle name="Title" xfId="117" builtinId="15" customBuiltin="1"/>
    <cellStyle name="Title 2" xfId="114"/>
    <cellStyle name="Total" xfId="133" builtinId="25" customBuiltin="1"/>
    <cellStyle name="Total 2" xfId="115"/>
    <cellStyle name="Warning Text" xfId="130" builtinId="11" customBuiltin="1"/>
    <cellStyle name="Warning Text 2" xfId="116"/>
  </cellStyles>
  <dxfs count="26">
    <dxf>
      <font>
        <b/>
        <i val="0"/>
        <color rgb="FFC00000"/>
      </font>
      <fill>
        <patternFill patternType="none">
          <bgColor auto="1"/>
        </patternFill>
      </fill>
    </dxf>
    <dxf>
      <font>
        <condense val="0"/>
        <extend val="0"/>
        <color rgb="FF9C0006"/>
      </font>
      <fill>
        <patternFill>
          <bgColor rgb="FFFFC7CE"/>
        </patternFill>
      </fill>
    </dxf>
    <dxf>
      <font>
        <b/>
        <i val="0"/>
        <color rgb="FFC00000"/>
      </font>
      <fill>
        <patternFill patternType="none">
          <bgColor auto="1"/>
        </patternFill>
      </fill>
    </dxf>
    <dxf>
      <font>
        <b/>
        <i val="0"/>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C00000"/>
      </font>
      <numFmt numFmtId="4" formatCode="#,##0.00"/>
      <fill>
        <patternFill>
          <bgColor theme="5" tint="0.59996337778862885"/>
        </patternFill>
      </fill>
    </dxf>
    <dxf>
      <font>
        <b/>
        <i val="0"/>
        <color rgb="FFC00000"/>
      </font>
      <fill>
        <patternFill>
          <bgColor theme="5" tint="0.59996337778862885"/>
        </patternFill>
      </fill>
    </dxf>
    <dxf>
      <font>
        <b/>
        <i val="0"/>
        <color rgb="FFC00000"/>
      </font>
      <numFmt numFmtId="4" formatCode="#,##0.00"/>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CC"/>
      <color rgb="FFFAF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9</xdr:col>
          <xdr:colOff>342900</xdr:colOff>
          <xdr:row>41</xdr:row>
          <xdr:rowOff>114300</xdr:rowOff>
        </xdr:to>
        <xdr:sp macro="" textlink="">
          <xdr:nvSpPr>
            <xdr:cNvPr id="3076" name="Object 4" hidden="1">
              <a:extLst>
                <a:ext uri="{63B3BB69-23CF-44E3-9099-C40C66FF867C}">
                  <a14:compatExt spid="_x0000_s30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Y%202009/Reports/AFR/Statements/SEFA/SEFA%20Schedule%206%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fldoe.org/schools/higher-ed/fl-college-system/academic-student-affairs/residency-for-tuition-purposes.s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1"/>
  <sheetViews>
    <sheetView tabSelected="1" zoomScaleNormal="100" workbookViewId="0">
      <selection activeCell="A2" sqref="A2"/>
    </sheetView>
  </sheetViews>
  <sheetFormatPr defaultRowHeight="15" x14ac:dyDescent="0.25"/>
  <sheetData>
    <row r="1" spans="1:14" ht="54" customHeight="1" x14ac:dyDescent="0.25">
      <c r="A1" s="142" t="s">
        <v>201</v>
      </c>
      <c r="B1" s="142"/>
      <c r="C1" s="142"/>
      <c r="D1" s="142"/>
      <c r="E1" s="142"/>
      <c r="F1" s="142"/>
      <c r="G1" s="142"/>
      <c r="H1" s="142"/>
      <c r="I1" s="142"/>
      <c r="J1" s="143"/>
      <c r="K1" s="143"/>
      <c r="L1" s="143"/>
      <c r="M1" s="143"/>
      <c r="N1" s="143"/>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 Document" shapeId="3076" r:id="rId4">
          <objectPr defaultSize="0" r:id="rId5">
            <anchor moveWithCells="1">
              <from>
                <xdr:col>0</xdr:col>
                <xdr:colOff>0</xdr:colOff>
                <xdr:row>2</xdr:row>
                <xdr:rowOff>0</xdr:rowOff>
              </from>
              <to>
                <xdr:col>9</xdr:col>
                <xdr:colOff>342900</xdr:colOff>
                <xdr:row>41</xdr:row>
                <xdr:rowOff>114300</xdr:rowOff>
              </to>
            </anchor>
          </objectPr>
        </oleObject>
      </mc:Choice>
      <mc:Fallback>
        <oleObject progId="Acrobat Document" shapeId="3076"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0070C0"/>
    <pageSetUpPr fitToPage="1"/>
  </sheetPr>
  <dimension ref="A1:O1263"/>
  <sheetViews>
    <sheetView zoomScaleNormal="100" workbookViewId="0">
      <selection activeCell="F2" sqref="F2"/>
    </sheetView>
  </sheetViews>
  <sheetFormatPr defaultColWidth="12.42578125" defaultRowHeight="12.75" x14ac:dyDescent="0.2"/>
  <cols>
    <col min="1" max="1" width="64" style="10" customWidth="1"/>
    <col min="2" max="2" width="33.140625" style="10" bestFit="1" customWidth="1"/>
    <col min="3" max="3" width="13.140625" style="96" bestFit="1" customWidth="1"/>
    <col min="4" max="4" width="13.140625" style="96" customWidth="1"/>
    <col min="5" max="5" width="17.85546875" style="10" customWidth="1"/>
    <col min="6" max="6" width="24" style="10" customWidth="1"/>
    <col min="7" max="7" width="3.85546875" style="10" customWidth="1"/>
    <col min="8" max="8" width="24" style="10" customWidth="1"/>
    <col min="9" max="9" width="2.7109375" style="10" customWidth="1"/>
    <col min="10" max="10" width="15.7109375" style="10" bestFit="1" customWidth="1"/>
    <col min="11" max="14" width="17" style="10" customWidth="1"/>
    <col min="15" max="15" width="20.28515625" style="10" customWidth="1"/>
    <col min="16" max="16384" width="12.42578125" style="10"/>
  </cols>
  <sheetData>
    <row r="1" spans="1:15" x14ac:dyDescent="0.2">
      <c r="A1" s="162" t="s">
        <v>57</v>
      </c>
      <c r="B1" s="161"/>
      <c r="C1" s="161"/>
      <c r="D1" s="161"/>
      <c r="E1" s="161"/>
      <c r="K1" s="12"/>
      <c r="L1" s="24"/>
      <c r="M1" s="12"/>
    </row>
    <row r="2" spans="1:15" x14ac:dyDescent="0.2">
      <c r="A2" s="159" t="s">
        <v>0</v>
      </c>
      <c r="B2" s="25"/>
      <c r="C2" s="25"/>
      <c r="D2" s="25"/>
      <c r="E2" s="25"/>
      <c r="F2" s="25"/>
      <c r="G2" s="25"/>
      <c r="K2" s="12"/>
      <c r="L2" s="26"/>
      <c r="M2" s="12"/>
    </row>
    <row r="3" spans="1:15" x14ac:dyDescent="0.2">
      <c r="A3" s="160" t="s">
        <v>197</v>
      </c>
      <c r="B3" s="25"/>
      <c r="C3" s="25"/>
      <c r="D3" s="25"/>
      <c r="E3" s="25"/>
      <c r="H3" s="10" t="s">
        <v>89</v>
      </c>
      <c r="K3" s="12"/>
      <c r="L3" s="24"/>
      <c r="M3" s="12"/>
    </row>
    <row r="4" spans="1:15" ht="4.5" customHeight="1" thickBot="1" x14ac:dyDescent="0.25">
      <c r="C4" s="10"/>
      <c r="D4" s="10"/>
      <c r="K4" s="27"/>
      <c r="L4" s="24"/>
      <c r="M4" s="12"/>
    </row>
    <row r="5" spans="1:15" x14ac:dyDescent="0.2">
      <c r="A5" s="28"/>
      <c r="B5" s="28"/>
      <c r="C5" s="28"/>
      <c r="D5" s="29" t="s">
        <v>1</v>
      </c>
      <c r="E5" s="10" t="s">
        <v>199</v>
      </c>
      <c r="F5" s="28"/>
      <c r="G5" s="28"/>
      <c r="H5" s="30"/>
      <c r="I5" s="31"/>
      <c r="J5" s="31"/>
      <c r="K5" s="32"/>
      <c r="L5" s="32"/>
      <c r="M5" s="33"/>
      <c r="N5" s="33"/>
      <c r="O5" s="34"/>
    </row>
    <row r="6" spans="1:15" ht="12.75" customHeight="1" x14ac:dyDescent="0.2">
      <c r="A6" s="35"/>
      <c r="B6" s="35"/>
      <c r="C6" s="36"/>
      <c r="D6" s="37"/>
      <c r="E6" s="38"/>
      <c r="F6" s="39"/>
      <c r="G6" s="39"/>
      <c r="H6" s="139" t="s">
        <v>189</v>
      </c>
      <c r="I6" s="40"/>
      <c r="J6" s="40"/>
      <c r="K6" s="41" t="s">
        <v>65</v>
      </c>
      <c r="L6" s="42"/>
      <c r="M6" s="43"/>
      <c r="N6" s="43"/>
      <c r="O6" s="44"/>
    </row>
    <row r="7" spans="1:15" ht="12.75" customHeight="1" x14ac:dyDescent="0.2">
      <c r="A7" s="45" t="s">
        <v>2</v>
      </c>
      <c r="B7" s="45" t="s">
        <v>3</v>
      </c>
      <c r="C7" s="46" t="s">
        <v>4</v>
      </c>
      <c r="D7" s="47" t="s">
        <v>5</v>
      </c>
      <c r="E7" s="48" t="s">
        <v>6</v>
      </c>
      <c r="F7" s="49"/>
      <c r="G7" s="49"/>
      <c r="H7" s="157" t="s">
        <v>190</v>
      </c>
      <c r="I7" s="40"/>
      <c r="J7" s="50"/>
      <c r="K7" s="154" t="s">
        <v>187</v>
      </c>
      <c r="L7" s="154" t="s">
        <v>184</v>
      </c>
      <c r="M7" s="154" t="s">
        <v>182</v>
      </c>
      <c r="N7" s="154" t="s">
        <v>180</v>
      </c>
      <c r="O7" s="138" t="s">
        <v>70</v>
      </c>
    </row>
    <row r="8" spans="1:15" ht="12.75" customHeight="1" x14ac:dyDescent="0.2">
      <c r="A8" s="51"/>
      <c r="B8" s="51"/>
      <c r="C8" s="46" t="s">
        <v>7</v>
      </c>
      <c r="D8" s="47" t="s">
        <v>8</v>
      </c>
      <c r="E8" s="48"/>
      <c r="F8" s="49"/>
      <c r="G8" s="49"/>
      <c r="H8" s="157" t="s">
        <v>191</v>
      </c>
      <c r="I8" s="40"/>
      <c r="J8" s="50"/>
      <c r="K8" s="155" t="s">
        <v>179</v>
      </c>
      <c r="L8" s="155" t="s">
        <v>186</v>
      </c>
      <c r="M8" s="155" t="s">
        <v>183</v>
      </c>
      <c r="N8" s="155" t="s">
        <v>181</v>
      </c>
      <c r="O8" s="151"/>
    </row>
    <row r="9" spans="1:15" ht="18.75" customHeight="1" x14ac:dyDescent="0.2">
      <c r="A9" s="52" t="s">
        <v>198</v>
      </c>
      <c r="B9" s="53"/>
      <c r="C9" s="54"/>
      <c r="D9" s="55"/>
      <c r="E9" s="56"/>
      <c r="F9" s="39"/>
      <c r="G9" s="39"/>
      <c r="H9" s="157" t="s">
        <v>188</v>
      </c>
      <c r="I9" s="40"/>
      <c r="J9" s="50"/>
      <c r="K9" s="155"/>
      <c r="L9" s="155" t="s">
        <v>185</v>
      </c>
      <c r="M9" s="155" t="s">
        <v>179</v>
      </c>
      <c r="N9" s="155" t="s">
        <v>179</v>
      </c>
      <c r="O9" s="151"/>
    </row>
    <row r="10" spans="1:15" ht="12.75" customHeight="1" x14ac:dyDescent="0.2">
      <c r="A10" s="53" t="s">
        <v>61</v>
      </c>
      <c r="B10" s="57" t="s">
        <v>111</v>
      </c>
      <c r="C10" s="58"/>
      <c r="D10" s="59"/>
      <c r="E10" s="60"/>
      <c r="F10" s="61" t="s">
        <v>9</v>
      </c>
      <c r="G10" s="39"/>
      <c r="H10" s="62" t="s">
        <v>66</v>
      </c>
      <c r="I10" s="40"/>
      <c r="J10" s="50"/>
      <c r="K10" s="153"/>
      <c r="L10" s="153"/>
      <c r="M10" s="156"/>
      <c r="N10" s="153"/>
      <c r="O10" s="152"/>
    </row>
    <row r="11" spans="1:15" ht="18.75" customHeight="1" x14ac:dyDescent="0.2">
      <c r="A11" s="114" t="s">
        <v>109</v>
      </c>
      <c r="B11" s="64" t="s">
        <v>10</v>
      </c>
      <c r="C11" s="2">
        <v>0</v>
      </c>
      <c r="D11" s="2">
        <v>0</v>
      </c>
      <c r="E11" s="3">
        <v>0</v>
      </c>
      <c r="F11" s="19" t="s">
        <v>58</v>
      </c>
      <c r="G11" s="39"/>
      <c r="H11" s="65" t="e">
        <f>E11/D11</f>
        <v>#DIV/0!</v>
      </c>
      <c r="I11" s="40"/>
      <c r="J11" s="144"/>
      <c r="K11" s="145"/>
      <c r="L11" s="145"/>
      <c r="M11" s="145"/>
      <c r="N11" s="145"/>
      <c r="O11" s="150"/>
    </row>
    <row r="12" spans="1:15" ht="18.75" customHeight="1" x14ac:dyDescent="0.2">
      <c r="A12" s="63" t="s">
        <v>11</v>
      </c>
      <c r="B12" s="66">
        <f>D11/30</f>
        <v>0</v>
      </c>
      <c r="C12" s="67">
        <v>0</v>
      </c>
      <c r="D12" s="67">
        <v>0</v>
      </c>
      <c r="E12" s="4">
        <v>0</v>
      </c>
      <c r="F12" s="164" t="s">
        <v>192</v>
      </c>
      <c r="G12" s="39"/>
      <c r="H12" s="65" t="e">
        <f>E12/D11</f>
        <v>#DIV/0!</v>
      </c>
      <c r="I12" s="40"/>
      <c r="J12" s="147" t="s">
        <v>83</v>
      </c>
      <c r="K12" s="146" t="str">
        <f>VLOOKUP($A$1,Data!$C$4:$J$32,5,FALSE)</f>
        <v>Credit Resident Tuition per Credit Hour</v>
      </c>
      <c r="L12" s="146" t="str">
        <f>VLOOKUP($A$1,Data!$C$4:$J$32,6,FALSE)</f>
        <v>Credit Out-Of-State Fee per Credit Hour</v>
      </c>
      <c r="M12" s="146" t="str">
        <f>VLOOKUP($A$1,Data!$C$4:$J$32,7,FALSE)</f>
        <v>Credit Resident Tuition &amp; Fees per Credit Hour</v>
      </c>
      <c r="N12" s="146" t="str">
        <f>VLOOKUP($A$1,Data!$C$4:$J$32,8,FALSE)</f>
        <v>Credit Non-resident Tuition &amp; Fees per Credit Hour</v>
      </c>
      <c r="O12" s="158" t="s">
        <v>71</v>
      </c>
    </row>
    <row r="13" spans="1:15" ht="18.75" customHeight="1" x14ac:dyDescent="0.2">
      <c r="A13" s="63" t="s">
        <v>130</v>
      </c>
      <c r="B13" s="68" t="str">
        <f>"(Max of: "&amp;Data!F2&amp;" FTE)"</f>
        <v>(Max of: Max of 54 or 1% of FTE FTE)</v>
      </c>
      <c r="C13" s="69">
        <v>0</v>
      </c>
      <c r="D13" s="67">
        <v>0</v>
      </c>
      <c r="E13" s="4">
        <v>0</v>
      </c>
      <c r="F13" s="165" t="s">
        <v>193</v>
      </c>
      <c r="G13" s="39"/>
      <c r="H13" s="65" t="e">
        <f>E13/D11</f>
        <v>#DIV/0!</v>
      </c>
      <c r="I13" s="40"/>
      <c r="J13" s="107" t="s">
        <v>83</v>
      </c>
      <c r="K13" s="112" t="e">
        <f>$O$13*K12</f>
        <v>#VALUE!</v>
      </c>
      <c r="L13" s="112" t="e">
        <f>$O$13*L12</f>
        <v>#VALUE!</v>
      </c>
      <c r="M13" s="112" t="e">
        <f>$O$13*M12</f>
        <v>#VALUE!</v>
      </c>
      <c r="N13" s="112" t="e">
        <f>$O$13*N12</f>
        <v>#VALUE!</v>
      </c>
      <c r="O13" s="108">
        <v>0.95</v>
      </c>
    </row>
    <row r="14" spans="1:15" ht="13.5" thickBot="1" x14ac:dyDescent="0.25">
      <c r="A14" s="70" t="s">
        <v>107</v>
      </c>
      <c r="B14" s="71"/>
      <c r="C14" s="72">
        <f>C11</f>
        <v>0</v>
      </c>
      <c r="D14" s="72">
        <f>SUM(D11:D12)</f>
        <v>0</v>
      </c>
      <c r="E14" s="73">
        <f>SUM(E11:E13)</f>
        <v>0</v>
      </c>
      <c r="F14" s="163" t="s">
        <v>194</v>
      </c>
      <c r="G14" s="39"/>
      <c r="H14" s="65" t="e">
        <f>E14/D14</f>
        <v>#DIV/0!</v>
      </c>
      <c r="I14" s="40"/>
      <c r="J14" s="107" t="s">
        <v>83</v>
      </c>
      <c r="K14" s="112" t="e">
        <f>$O$14*K12</f>
        <v>#VALUE!</v>
      </c>
      <c r="L14" s="112" t="e">
        <f>$O$14*L12</f>
        <v>#VALUE!</v>
      </c>
      <c r="M14" s="112" t="e">
        <f>$O$14*M12</f>
        <v>#VALUE!</v>
      </c>
      <c r="N14" s="112" t="e">
        <f>$O$14*N12</f>
        <v>#VALUE!</v>
      </c>
      <c r="O14" s="108">
        <v>1.05</v>
      </c>
    </row>
    <row r="15" spans="1:15" ht="18.75" customHeight="1" thickTop="1" x14ac:dyDescent="0.2">
      <c r="A15" s="74" t="s">
        <v>136</v>
      </c>
      <c r="B15" s="75" t="s">
        <v>112</v>
      </c>
      <c r="C15" s="67" t="str">
        <f>VLOOKUP($A$1,Data!$C$4:$BT$32,18,FALSE)</f>
        <v>Dual
Enrolled</v>
      </c>
      <c r="D15" s="67" t="str">
        <f>VLOOKUP($A$1,Data!$C$4:$BT$32,46,FALSE)</f>
        <v>Dual
Enrolled</v>
      </c>
      <c r="E15" s="5">
        <v>0</v>
      </c>
      <c r="F15" s="19" t="s">
        <v>137</v>
      </c>
      <c r="G15" s="39"/>
      <c r="H15" s="65" t="e">
        <f t="shared" ref="H15:H22" si="0">E15/D15</f>
        <v>#VALUE!</v>
      </c>
      <c r="I15" s="40"/>
      <c r="J15" s="149"/>
      <c r="K15" s="148"/>
      <c r="L15" s="148"/>
      <c r="M15" s="148"/>
      <c r="N15" s="148"/>
      <c r="O15" s="137"/>
    </row>
    <row r="16" spans="1:15" ht="18.75" customHeight="1" x14ac:dyDescent="0.2">
      <c r="A16" s="74" t="s">
        <v>12</v>
      </c>
      <c r="B16" s="75" t="s">
        <v>113</v>
      </c>
      <c r="C16" s="67" t="str">
        <f>VLOOKUP($A$1,Data!$C$4:$BT$32,19,FALSE)</f>
        <v>Apprentice</v>
      </c>
      <c r="D16" s="67" t="str">
        <f>VLOOKUP($A$1,Data!$C$4:$BT$32,47,FALSE)</f>
        <v>Apprentice</v>
      </c>
      <c r="E16" s="4">
        <v>0</v>
      </c>
      <c r="F16" s="20"/>
      <c r="G16" s="39"/>
      <c r="H16" s="65" t="e">
        <f t="shared" si="0"/>
        <v>#VALUE!</v>
      </c>
      <c r="I16" s="40"/>
      <c r="J16" s="149" t="s">
        <v>84</v>
      </c>
      <c r="K16" s="148" t="str">
        <f>VLOOKUP($A$1,Data!$C$4:$N$32,9,FALSE)</f>
        <v>PSAV Resident Tuition per Credit Hour</v>
      </c>
      <c r="L16" s="148" t="str">
        <f>VLOOKUP($A$1,Data!$C$4:$N$32,10,FALSE)</f>
        <v>PSAV Out-Of-State Fee per Credit Hour</v>
      </c>
      <c r="M16" s="148" t="str">
        <f>VLOOKUP($A$1,Data!$C$4:$N$32,11,FALSE)</f>
        <v>PSAV Resident Tuition &amp; Fees per Credit Hour</v>
      </c>
      <c r="N16" s="148" t="str">
        <f>VLOOKUP($A$1,Data!$C$4:$N$32,12,FALSE)</f>
        <v>PSAV Non-resident Tuition &amp; Fees per Credit Hour</v>
      </c>
      <c r="O16" s="137" t="s">
        <v>71</v>
      </c>
    </row>
    <row r="17" spans="1:15" ht="12.75" customHeight="1" x14ac:dyDescent="0.2">
      <c r="A17" s="74" t="s">
        <v>211</v>
      </c>
      <c r="B17" s="75" t="s">
        <v>114</v>
      </c>
      <c r="C17" s="67" t="str">
        <f>VLOOKUP($A$1,Data!$C$4:$BT$32,22,FALSE)</f>
        <v>Custody
of DCF</v>
      </c>
      <c r="D17" s="67" t="str">
        <f>VLOOKUP($A$1,Data!$C$4:$BT$32,50,FALSE)</f>
        <v>Road To
Independ.</v>
      </c>
      <c r="E17" s="5">
        <v>0</v>
      </c>
      <c r="F17" s="19" t="s">
        <v>58</v>
      </c>
      <c r="G17" s="39"/>
      <c r="H17" s="65" t="e">
        <f t="shared" si="0"/>
        <v>#VALUE!</v>
      </c>
      <c r="I17" s="40"/>
      <c r="J17" s="109" t="s">
        <v>84</v>
      </c>
      <c r="K17" s="111" t="e">
        <f>$O$17*K16</f>
        <v>#VALUE!</v>
      </c>
      <c r="L17" s="111" t="e">
        <f>$O$17*L16</f>
        <v>#VALUE!</v>
      </c>
      <c r="M17" s="111" t="e">
        <f>$O$17*M16</f>
        <v>#VALUE!</v>
      </c>
      <c r="N17" s="111" t="e">
        <f>$O$17*N16</f>
        <v>#VALUE!</v>
      </c>
      <c r="O17" s="110">
        <v>0.95</v>
      </c>
    </row>
    <row r="18" spans="1:15" x14ac:dyDescent="0.2">
      <c r="A18" s="74" t="s">
        <v>13</v>
      </c>
      <c r="B18" s="75" t="s">
        <v>115</v>
      </c>
      <c r="C18" s="67" t="str">
        <f>VLOOKUP($A$1,Data!$C$4:$BT$32,23,FALSE)</f>
        <v>Relative
Caregiver</v>
      </c>
      <c r="D18" s="67" t="str">
        <f>VLOOKUP($A$1,Data!$C$4:$BT$32,51,FALSE)</f>
        <v>Relative
Caregiver</v>
      </c>
      <c r="E18" s="5">
        <v>0</v>
      </c>
      <c r="F18" s="19" t="s">
        <v>58</v>
      </c>
      <c r="G18" s="39"/>
      <c r="H18" s="65" t="e">
        <f t="shared" si="0"/>
        <v>#VALUE!</v>
      </c>
      <c r="I18" s="40"/>
      <c r="J18" s="109" t="s">
        <v>84</v>
      </c>
      <c r="K18" s="111" t="e">
        <f>$O$18*K16</f>
        <v>#VALUE!</v>
      </c>
      <c r="L18" s="111" t="e">
        <f>$O$18*L16</f>
        <v>#VALUE!</v>
      </c>
      <c r="M18" s="111" t="e">
        <f>$O$18*M16</f>
        <v>#VALUE!</v>
      </c>
      <c r="N18" s="111" t="e">
        <f>$O$18*N16</f>
        <v>#VALUE!</v>
      </c>
      <c r="O18" s="110">
        <v>1.05</v>
      </c>
    </row>
    <row r="19" spans="1:15" x14ac:dyDescent="0.2">
      <c r="A19" s="74" t="s">
        <v>212</v>
      </c>
      <c r="B19" s="75" t="s">
        <v>115</v>
      </c>
      <c r="C19" s="67" t="str">
        <f>VLOOKUP($A$1,Data!$C$4:$BT$32,24,FALSE)</f>
        <v>Adopted
From
DCFS</v>
      </c>
      <c r="D19" s="67" t="str">
        <f>VLOOKUP($A$1,Data!$C$4:$BT$32,52,FALSE)</f>
        <v>Adopted
From
DCFS</v>
      </c>
      <c r="E19" s="5">
        <v>0</v>
      </c>
      <c r="F19" s="19" t="s">
        <v>58</v>
      </c>
      <c r="G19" s="39"/>
      <c r="H19" s="65" t="e">
        <f t="shared" si="0"/>
        <v>#VALUE!</v>
      </c>
      <c r="I19" s="40"/>
      <c r="J19" s="178"/>
      <c r="K19" s="179"/>
      <c r="L19" s="179"/>
      <c r="M19" s="180"/>
      <c r="N19" s="180"/>
      <c r="O19" s="180"/>
    </row>
    <row r="20" spans="1:15" ht="27" customHeight="1" x14ac:dyDescent="0.2">
      <c r="A20" s="191" t="s">
        <v>157</v>
      </c>
      <c r="B20" s="190" t="s">
        <v>115</v>
      </c>
      <c r="C20" s="67" t="str">
        <f>VLOOKUP($A$1,Data!$C$4:$BT$32,39,FALSE)</f>
        <v>Guardianship Assistance Program Waiver</v>
      </c>
      <c r="D20" s="67" t="str">
        <f>VLOOKUP($A$1,Data!$C$4:$BT$32,66,FALSE)</f>
        <v>Guardianship Assistance Program Waiver</v>
      </c>
      <c r="E20" s="4">
        <v>0</v>
      </c>
      <c r="F20" s="20"/>
      <c r="G20" s="39"/>
      <c r="H20" s="65" t="e">
        <f t="shared" ref="H20" si="1">E20/D20</f>
        <v>#VALUE!</v>
      </c>
      <c r="I20" s="40"/>
      <c r="J20" s="178" t="s">
        <v>209</v>
      </c>
      <c r="K20" s="188" t="str">
        <f>VLOOKUP($A$1,Data!$C$4:$R$32,13,FALSE)</f>
        <v>Baccalaureate Resident Tutition per Credit Hour</v>
      </c>
      <c r="L20" s="188" t="str">
        <f>VLOOKUP($A$1,Data!$C$4:$R$32,14,FALSE)</f>
        <v>Baccalaureate Out-Of-State Fee per Credit Hour</v>
      </c>
      <c r="M20" s="189" t="str">
        <f>VLOOKUP($A$1,Data!$C$4:$R$32,15,FALSE)</f>
        <v>Baccalaureate Resident Tutition  &amp; Fees per Credit Hour</v>
      </c>
      <c r="N20" s="189" t="str">
        <f>VLOOKUP($A$1,Data!$C$4:$R$32,16,FALSE)</f>
        <v>Baccalaureate Non-Resident Tutition &amp; Fees per Credit Hour</v>
      </c>
      <c r="O20" s="181" t="s">
        <v>71</v>
      </c>
    </row>
    <row r="21" spans="1:15" x14ac:dyDescent="0.2">
      <c r="A21" s="74" t="s">
        <v>14</v>
      </c>
      <c r="B21" s="75" t="s">
        <v>116</v>
      </c>
      <c r="C21" s="67" t="str">
        <f>VLOOKUP($A$1,Data!$C$4:$BT$32,42,FALSE)</f>
        <v>Welfare Transition Program Waiver</v>
      </c>
      <c r="D21" s="67" t="str">
        <f>VLOOKUP($A$1,Data!$C$4:$BT$32,69,FALSE)</f>
        <v>Welfare Transition Program Waiver</v>
      </c>
      <c r="E21" s="4">
        <v>0</v>
      </c>
      <c r="F21" s="20"/>
      <c r="G21" s="39"/>
      <c r="H21" s="65" t="e">
        <f t="shared" si="0"/>
        <v>#VALUE!</v>
      </c>
      <c r="I21" s="40"/>
      <c r="J21" s="178" t="s">
        <v>209</v>
      </c>
      <c r="K21" s="183" t="e">
        <f>$O$21*K20</f>
        <v>#VALUE!</v>
      </c>
      <c r="L21" s="183" t="e">
        <f>$O$21*L20</f>
        <v>#VALUE!</v>
      </c>
      <c r="M21" s="184" t="e">
        <f>$O$21*M20</f>
        <v>#VALUE!</v>
      </c>
      <c r="N21" s="184" t="e">
        <f>$O$21*N20</f>
        <v>#VALUE!</v>
      </c>
      <c r="O21" s="182">
        <v>0.95</v>
      </c>
    </row>
    <row r="22" spans="1:15" x14ac:dyDescent="0.2">
      <c r="A22" s="74" t="s">
        <v>15</v>
      </c>
      <c r="B22" s="75" t="s">
        <v>117</v>
      </c>
      <c r="C22" s="67" t="str">
        <f>VLOOKUP($A$1,Data!$C$4:$BT$32,21,FALSE)</f>
        <v>Homeless</v>
      </c>
      <c r="D22" s="67" t="str">
        <f>VLOOKUP($A$1,Data!$C$4:$BT$32,49,FALSE)</f>
        <v>Homeless</v>
      </c>
      <c r="E22" s="5">
        <v>0</v>
      </c>
      <c r="F22" s="19" t="s">
        <v>58</v>
      </c>
      <c r="G22" s="39"/>
      <c r="H22" s="65" t="e">
        <f t="shared" si="0"/>
        <v>#VALUE!</v>
      </c>
      <c r="I22" s="40"/>
      <c r="J22" s="178" t="s">
        <v>209</v>
      </c>
      <c r="K22" s="183" t="e">
        <f>$O$22*K20</f>
        <v>#VALUE!</v>
      </c>
      <c r="L22" s="183" t="e">
        <f>$O$22*L20</f>
        <v>#VALUE!</v>
      </c>
      <c r="M22" s="184" t="e">
        <f>$O$22*M20</f>
        <v>#VALUE!</v>
      </c>
      <c r="N22" s="184" t="e">
        <f>$O$22*N20</f>
        <v>#VALUE!</v>
      </c>
      <c r="O22" s="182">
        <v>1.05</v>
      </c>
    </row>
    <row r="23" spans="1:15" x14ac:dyDescent="0.2">
      <c r="A23" s="74" t="s">
        <v>110</v>
      </c>
      <c r="B23" s="75" t="s">
        <v>118</v>
      </c>
      <c r="C23" s="67" t="str">
        <f>VLOOKUP($A$1,Data!$C$4:$BT$32,35,FALSE)</f>
        <v>Child Protection and Child Welfare Personnel</v>
      </c>
      <c r="D23" s="67" t="str">
        <f>VLOOKUP($A$1,Data!$C$4:$BT$32,62,FALSE)</f>
        <v>Child Protection and Child Welfare Personnel</v>
      </c>
      <c r="E23" s="106">
        <v>0</v>
      </c>
      <c r="F23" s="19"/>
      <c r="G23" s="39"/>
      <c r="H23" s="118" t="e">
        <f t="shared" ref="H23:H31" si="2">E23/D23</f>
        <v>#VALUE!</v>
      </c>
      <c r="I23" s="40"/>
      <c r="J23" s="50"/>
      <c r="K23" s="42"/>
      <c r="L23" s="42"/>
      <c r="M23" s="43"/>
      <c r="N23" s="43"/>
      <c r="O23" s="44"/>
    </row>
    <row r="24" spans="1:15" x14ac:dyDescent="0.2">
      <c r="A24" s="74" t="s">
        <v>213</v>
      </c>
      <c r="B24" s="75" t="s">
        <v>119</v>
      </c>
      <c r="C24" s="67" t="str">
        <f>VLOOKUP($A$1,Data!$C$4:$BT$32,26,FALSE)</f>
        <v>Child or Spouse of
Law Officers
Killed on Duty</v>
      </c>
      <c r="D24" s="67" t="str">
        <f>VLOOKUP($A$1,Data!$C$4:$BT$32,54,FALSE)</f>
        <v>Child or Spouse of
Law Officers
Killed on Duty</v>
      </c>
      <c r="E24" s="6">
        <v>0</v>
      </c>
      <c r="F24" s="19" t="s">
        <v>58</v>
      </c>
      <c r="G24" s="39"/>
      <c r="H24" s="118" t="e">
        <f t="shared" si="2"/>
        <v>#VALUE!</v>
      </c>
      <c r="I24" s="40"/>
      <c r="J24" s="41" t="s">
        <v>78</v>
      </c>
      <c r="K24" s="42"/>
      <c r="L24" s="42"/>
      <c r="M24" s="43"/>
      <c r="N24" s="43"/>
      <c r="O24" s="44"/>
    </row>
    <row r="25" spans="1:15" x14ac:dyDescent="0.2">
      <c r="A25" s="74" t="s">
        <v>154</v>
      </c>
      <c r="B25" s="75" t="s">
        <v>120</v>
      </c>
      <c r="C25" s="67" t="str">
        <f>VLOOKUP($A$1,Data!$C$4:$BT$32,27,FALSE)</f>
        <v>Child or Spouse of
Fire Fighters
Killed on Duty</v>
      </c>
      <c r="D25" s="67" t="str">
        <f>VLOOKUP($A$1,Data!$C$4:$BT$32,55,FALSE)</f>
        <v>Child or Spouse of
Fire Fighters
Killed on Duty</v>
      </c>
      <c r="E25" s="6">
        <v>0</v>
      </c>
      <c r="F25" s="19" t="s">
        <v>58</v>
      </c>
      <c r="G25" s="39"/>
      <c r="H25" s="118" t="e">
        <f t="shared" ref="H25:H26" si="3">E25/D25</f>
        <v>#VALUE!</v>
      </c>
      <c r="I25" s="40"/>
      <c r="J25" s="41" t="s">
        <v>68</v>
      </c>
      <c r="K25" s="42"/>
      <c r="L25" s="76"/>
      <c r="M25" s="43"/>
      <c r="N25" s="43"/>
      <c r="O25" s="44"/>
    </row>
    <row r="26" spans="1:15" x14ac:dyDescent="0.2">
      <c r="A26" s="74" t="s">
        <v>162</v>
      </c>
      <c r="B26" s="75" t="s">
        <v>158</v>
      </c>
      <c r="C26" s="67" t="str">
        <f>VLOOKUP($A$1,Data!$C$4:$BT$32,36,FALSE)</f>
        <v>Child or Spouse of Emergency Medical Tech or Paramedic Killed in the Line of Duty</v>
      </c>
      <c r="D26" s="67" t="str">
        <f>VLOOKUP($A$1,Data!$C$4:$BT$32,63,FALSE)</f>
        <v>Child or Spouse of Emergency Medical Tech or Paramedic Killed in the Line of Duty</v>
      </c>
      <c r="E26" s="6">
        <v>0</v>
      </c>
      <c r="F26" s="19" t="s">
        <v>58</v>
      </c>
      <c r="G26" s="39"/>
      <c r="H26" s="118" t="e">
        <f t="shared" si="3"/>
        <v>#VALUE!</v>
      </c>
      <c r="I26" s="40"/>
      <c r="J26" s="42"/>
      <c r="K26" s="42"/>
      <c r="L26" s="76"/>
      <c r="M26" s="43"/>
      <c r="N26" s="43"/>
      <c r="O26" s="44"/>
    </row>
    <row r="27" spans="1:15" x14ac:dyDescent="0.2">
      <c r="A27" s="74" t="s">
        <v>163</v>
      </c>
      <c r="B27" s="75" t="s">
        <v>159</v>
      </c>
      <c r="C27" s="67" t="str">
        <f>VLOOKUP($A$1,Data!$C$4:$BT$32,37,FALSE)</f>
        <v>Child or Spouse of Active Duty Military Member Killed in the Line of Duty</v>
      </c>
      <c r="D27" s="67" t="str">
        <f>VLOOKUP($A$1,Data!$C$4:$BT$32,64,FALSE)</f>
        <v>Child or Spouse of Active Duty Military Member Killed in the Line of Duty</v>
      </c>
      <c r="E27" s="6">
        <v>0</v>
      </c>
      <c r="F27" s="19" t="s">
        <v>58</v>
      </c>
      <c r="G27" s="39"/>
      <c r="H27" s="118" t="e">
        <f t="shared" si="2"/>
        <v>#VALUE!</v>
      </c>
      <c r="I27" s="40"/>
      <c r="J27" s="42"/>
      <c r="K27" s="42"/>
      <c r="L27" s="76"/>
      <c r="M27" s="43"/>
      <c r="N27" s="43"/>
      <c r="O27" s="44"/>
    </row>
    <row r="28" spans="1:15" x14ac:dyDescent="0.2">
      <c r="A28" s="74" t="s">
        <v>164</v>
      </c>
      <c r="B28" s="75" t="s">
        <v>165</v>
      </c>
      <c r="C28" s="120">
        <v>0</v>
      </c>
      <c r="D28" s="120">
        <v>0</v>
      </c>
      <c r="E28" s="6">
        <v>0</v>
      </c>
      <c r="F28" s="19" t="s">
        <v>58</v>
      </c>
      <c r="G28" s="39"/>
      <c r="H28" s="118" t="e">
        <f t="shared" ref="H28" si="4">E28/D28</f>
        <v>#DIV/0!</v>
      </c>
      <c r="I28" s="40"/>
      <c r="J28" s="42"/>
      <c r="K28" s="42"/>
      <c r="L28" s="76"/>
      <c r="M28" s="43"/>
      <c r="N28" s="43"/>
      <c r="O28" s="44"/>
    </row>
    <row r="29" spans="1:15" x14ac:dyDescent="0.2">
      <c r="A29" s="74" t="s">
        <v>153</v>
      </c>
      <c r="B29" s="75" t="s">
        <v>121</v>
      </c>
      <c r="C29" s="67" t="str">
        <f>VLOOKUP($A$1,Data!$C$4:$BT$32,40,FALSE)</f>
        <v>Child of Deceased Teachers or School Administrators</v>
      </c>
      <c r="D29" s="67" t="str">
        <f>VLOOKUP($A$1,Data!$C$4:$BT$32,67,FALSE)</f>
        <v>Child of Deceased Teachers or School Administrators</v>
      </c>
      <c r="E29" s="6">
        <v>0</v>
      </c>
      <c r="F29" s="19" t="s">
        <v>58</v>
      </c>
      <c r="G29" s="39"/>
      <c r="H29" s="118" t="e">
        <f t="shared" si="2"/>
        <v>#VALUE!</v>
      </c>
      <c r="I29" s="40"/>
      <c r="J29" s="42"/>
      <c r="K29" s="42"/>
      <c r="L29" s="76"/>
      <c r="M29" s="43"/>
      <c r="N29" s="43"/>
      <c r="O29" s="44"/>
    </row>
    <row r="30" spans="1:15" x14ac:dyDescent="0.2">
      <c r="A30" s="57" t="s">
        <v>16</v>
      </c>
      <c r="B30" s="57"/>
      <c r="C30" s="2">
        <v>0</v>
      </c>
      <c r="D30" s="2">
        <v>0</v>
      </c>
      <c r="E30" s="7">
        <v>0</v>
      </c>
      <c r="F30" s="20"/>
      <c r="G30" s="39"/>
      <c r="H30" s="118" t="e">
        <f t="shared" si="2"/>
        <v>#DIV/0!</v>
      </c>
      <c r="I30" s="40"/>
      <c r="J30" s="42"/>
      <c r="K30" s="42"/>
      <c r="L30" s="76"/>
      <c r="M30" s="43"/>
      <c r="N30" s="43"/>
      <c r="O30" s="44"/>
    </row>
    <row r="31" spans="1:15" ht="16.5" customHeight="1" thickBot="1" x14ac:dyDescent="0.3">
      <c r="A31" s="78" t="s">
        <v>69</v>
      </c>
      <c r="B31" s="79"/>
      <c r="C31" s="80">
        <f>SUM(C15:C30)</f>
        <v>0</v>
      </c>
      <c r="D31" s="80">
        <f>SUM(D15:D30)</f>
        <v>0</v>
      </c>
      <c r="E31" s="81">
        <f>SUM(E15:E30)</f>
        <v>0</v>
      </c>
      <c r="F31" s="21"/>
      <c r="G31" s="39"/>
      <c r="H31" s="119" t="e">
        <f t="shared" si="2"/>
        <v>#DIV/0!</v>
      </c>
      <c r="I31" s="40"/>
      <c r="J31" s="77" t="s">
        <v>106</v>
      </c>
      <c r="K31" s="42"/>
      <c r="L31" s="76"/>
      <c r="M31" s="43"/>
      <c r="N31" s="43"/>
      <c r="O31" s="44"/>
    </row>
    <row r="32" spans="1:15" ht="15.75" thickTop="1" x14ac:dyDescent="0.25">
      <c r="A32" s="52" t="s">
        <v>17</v>
      </c>
      <c r="B32" s="53"/>
      <c r="C32" s="54"/>
      <c r="D32" s="55"/>
      <c r="E32" s="60"/>
      <c r="F32" s="23"/>
      <c r="G32" s="39"/>
      <c r="H32" s="118"/>
      <c r="I32" s="50"/>
      <c r="J32" s="43" t="s">
        <v>72</v>
      </c>
      <c r="K32" s="42"/>
      <c r="L32" s="76"/>
      <c r="M32" s="43"/>
      <c r="N32" s="43"/>
      <c r="O32" s="44"/>
    </row>
    <row r="33" spans="1:15" ht="15" x14ac:dyDescent="0.25">
      <c r="A33" s="74" t="s">
        <v>108</v>
      </c>
      <c r="B33" s="57" t="s">
        <v>122</v>
      </c>
      <c r="C33" s="67" t="str">
        <f>VLOOKUP($A$1,Data!$C$4:$BT$32,17,FALSE)</f>
        <v>Vocational
Waiver</v>
      </c>
      <c r="D33" s="67" t="str">
        <f>VLOOKUP($A$1,Data!$C$4:$BT$32,45,FALSE)</f>
        <v>Vocational
Waiver</v>
      </c>
      <c r="E33" s="4">
        <v>0</v>
      </c>
      <c r="F33" s="21"/>
      <c r="G33" s="39"/>
      <c r="H33" s="118" t="e">
        <f>E33/D33</f>
        <v>#VALUE!</v>
      </c>
      <c r="I33" s="50"/>
      <c r="J33" s="43" t="s">
        <v>73</v>
      </c>
      <c r="K33" s="42"/>
      <c r="L33" s="76"/>
      <c r="M33" s="43"/>
      <c r="N33" s="43"/>
      <c r="O33" s="44"/>
    </row>
    <row r="34" spans="1:15" x14ac:dyDescent="0.2">
      <c r="A34" s="53" t="s">
        <v>18</v>
      </c>
      <c r="B34" s="57" t="s">
        <v>123</v>
      </c>
      <c r="C34" s="67" t="str">
        <f>VLOOKUP($A$1,Data!$C$4:$BT$32,41,FALSE)</f>
        <v>College Employees or their Dependents</v>
      </c>
      <c r="D34" s="67" t="str">
        <f>VLOOKUP($A$1,Data!$C$4:$BT$32,68,FALSE)</f>
        <v>College Employees or their Dependents</v>
      </c>
      <c r="E34" s="4">
        <v>0</v>
      </c>
      <c r="F34" s="20"/>
      <c r="G34" s="39"/>
      <c r="H34" s="118" t="e">
        <f t="shared" ref="H34:H50" si="5">E34/D34</f>
        <v>#VALUE!</v>
      </c>
      <c r="I34" s="50"/>
      <c r="J34" s="43" t="s">
        <v>74</v>
      </c>
      <c r="K34" s="42"/>
      <c r="L34" s="76"/>
      <c r="M34" s="43"/>
      <c r="N34" s="43"/>
      <c r="O34" s="44"/>
    </row>
    <row r="35" spans="1:15" x14ac:dyDescent="0.2">
      <c r="A35" s="53" t="s">
        <v>19</v>
      </c>
      <c r="B35" s="57" t="s">
        <v>124</v>
      </c>
      <c r="C35" s="67" t="str">
        <f>VLOOKUP($A$1,Data!$C$4:$BT$32,28,FALSE)</f>
        <v>Purple
Heart
Recipients</v>
      </c>
      <c r="D35" s="67" t="str">
        <f>VLOOKUP($A$1,Data!$C$4:$BT$32,56,FALSE)</f>
        <v>Purple
Heart
Recipients</v>
      </c>
      <c r="E35" s="4">
        <v>0</v>
      </c>
      <c r="F35" s="20"/>
      <c r="G35" s="39"/>
      <c r="H35" s="118" t="e">
        <f t="shared" si="5"/>
        <v>#VALUE!</v>
      </c>
      <c r="I35" s="50"/>
      <c r="J35" s="43" t="s">
        <v>75</v>
      </c>
      <c r="K35" s="42"/>
      <c r="L35" s="76"/>
      <c r="M35" s="43"/>
      <c r="N35" s="43"/>
      <c r="O35" s="44"/>
    </row>
    <row r="36" spans="1:15" x14ac:dyDescent="0.2">
      <c r="A36" s="74" t="s">
        <v>20</v>
      </c>
      <c r="B36" s="75" t="s">
        <v>125</v>
      </c>
      <c r="C36" s="67" t="str">
        <f>VLOOKUP($A$1,Data!$C$4:$BT$32,30,FALSE)</f>
        <v>Public School
Classroom
Teacher</v>
      </c>
      <c r="D36" s="67" t="str">
        <f>VLOOKUP($A$1,Data!$C$4:$BT$32,58,FALSE)</f>
        <v>Public School
Classroom
Teacher</v>
      </c>
      <c r="E36" s="4">
        <v>0</v>
      </c>
      <c r="F36" s="20"/>
      <c r="G36" s="39"/>
      <c r="H36" s="118" t="e">
        <f t="shared" si="5"/>
        <v>#VALUE!</v>
      </c>
      <c r="I36" s="50"/>
      <c r="J36" s="42"/>
      <c r="K36" s="42"/>
      <c r="L36" s="76"/>
      <c r="M36" s="43"/>
      <c r="N36" s="43"/>
      <c r="O36" s="44"/>
    </row>
    <row r="37" spans="1:15" x14ac:dyDescent="0.2">
      <c r="A37" s="53" t="s">
        <v>21</v>
      </c>
      <c r="B37" s="57" t="s">
        <v>126</v>
      </c>
      <c r="C37" s="67" t="str">
        <f>VLOOKUP($A$1,Data!$C$4:$BT$32,20,FALSE)</f>
        <v>State
Employee</v>
      </c>
      <c r="D37" s="67" t="str">
        <f>VLOOKUP($A$1,Data!$C$4:$BT$32,48,FALSE)</f>
        <v>State
Employee</v>
      </c>
      <c r="E37" s="4">
        <v>0</v>
      </c>
      <c r="F37" s="20"/>
      <c r="G37" s="39"/>
      <c r="H37" s="118" t="e">
        <f t="shared" si="5"/>
        <v>#VALUE!</v>
      </c>
      <c r="I37" s="50"/>
      <c r="J37" s="43"/>
      <c r="K37" s="42"/>
      <c r="L37" s="76"/>
      <c r="M37" s="43"/>
      <c r="N37" s="43"/>
      <c r="O37" s="44"/>
    </row>
    <row r="38" spans="1:15" x14ac:dyDescent="0.2">
      <c r="A38" s="74" t="s">
        <v>22</v>
      </c>
      <c r="B38" s="75" t="s">
        <v>127</v>
      </c>
      <c r="C38" s="67" t="str">
        <f>VLOOKUP($A$1,Data!$C$4:$BT$32,29,FALSE)</f>
        <v>Victim
Wrongful
Incarceration</v>
      </c>
      <c r="D38" s="67" t="str">
        <f>VLOOKUP($A$1,Data!$C$4:$BT$32,57,FALSE)</f>
        <v>Victim
Wrongful
Incarceration</v>
      </c>
      <c r="E38" s="5">
        <v>0</v>
      </c>
      <c r="F38" s="19" t="s">
        <v>58</v>
      </c>
      <c r="G38" s="39"/>
      <c r="H38" s="118" t="e">
        <f t="shared" si="5"/>
        <v>#VALUE!</v>
      </c>
      <c r="I38" s="50"/>
      <c r="J38" s="43" t="s">
        <v>76</v>
      </c>
      <c r="K38" s="42"/>
      <c r="L38" s="76"/>
      <c r="M38" s="43"/>
      <c r="N38" s="43"/>
      <c r="O38" s="44"/>
    </row>
    <row r="39" spans="1:15" x14ac:dyDescent="0.2">
      <c r="A39" s="53" t="s">
        <v>23</v>
      </c>
      <c r="B39" s="57" t="s">
        <v>128</v>
      </c>
      <c r="C39" s="67" t="str">
        <f>VLOOKUP($A$1,Data!$C$4:$BT$32,25,FALSE)</f>
        <v>Spouses of
Deceased
St.Empl.</v>
      </c>
      <c r="D39" s="67" t="str">
        <f>VLOOKUP($A$1,Data!$C$4:$BT$32,53,FALSE)</f>
        <v>Spouses of
Deceased
St.Empl.</v>
      </c>
      <c r="E39" s="4">
        <v>0</v>
      </c>
      <c r="F39" s="20"/>
      <c r="G39" s="39"/>
      <c r="H39" s="118" t="e">
        <f t="shared" si="5"/>
        <v>#VALUE!</v>
      </c>
      <c r="I39" s="50"/>
      <c r="J39" s="43" t="s">
        <v>77</v>
      </c>
      <c r="K39" s="42"/>
      <c r="L39" s="76"/>
      <c r="M39" s="43"/>
      <c r="N39" s="43"/>
      <c r="O39" s="44"/>
    </row>
    <row r="40" spans="1:15" x14ac:dyDescent="0.2">
      <c r="A40" s="53" t="s">
        <v>24</v>
      </c>
      <c r="B40" s="57" t="s">
        <v>196</v>
      </c>
      <c r="C40" s="67" t="str">
        <f>VLOOKUP($A$1,Data!$C$4:$BT$32,43,FALSE)</f>
        <v>Linkage Institutes</v>
      </c>
      <c r="D40" s="67" t="str">
        <f>VLOOKUP($A$1,Data!$C$4:$BT$32,70,FALSE)</f>
        <v>Linkage Institutes</v>
      </c>
      <c r="E40" s="4">
        <v>0</v>
      </c>
      <c r="F40" s="20"/>
      <c r="G40" s="39"/>
      <c r="H40" s="118" t="e">
        <f t="shared" si="5"/>
        <v>#VALUE!</v>
      </c>
      <c r="I40" s="50"/>
      <c r="J40" s="76"/>
      <c r="K40" s="42"/>
      <c r="L40" s="76"/>
      <c r="M40" s="43"/>
      <c r="N40" s="43"/>
      <c r="O40" s="44"/>
    </row>
    <row r="41" spans="1:15" x14ac:dyDescent="0.2">
      <c r="A41" s="53" t="s">
        <v>59</v>
      </c>
      <c r="B41" s="57" t="s">
        <v>129</v>
      </c>
      <c r="C41" s="67" t="str">
        <f>VLOOKUP($A$1,Data!$C$4:$BT$32,32,FALSE)</f>
        <v>Baccalaureate
10K Fee Waiver</v>
      </c>
      <c r="D41" s="67" t="str">
        <f>VLOOKUP($A$1,Data!$C$4:$BT$32,60,FALSE)</f>
        <v>Baccalaureate
$10K</v>
      </c>
      <c r="E41" s="4">
        <v>0</v>
      </c>
      <c r="F41" s="20"/>
      <c r="G41" s="39"/>
      <c r="H41" s="118" t="e">
        <f t="shared" si="5"/>
        <v>#VALUE!</v>
      </c>
      <c r="I41" s="50"/>
      <c r="J41" s="43" t="s">
        <v>81</v>
      </c>
      <c r="K41" s="42"/>
      <c r="L41" s="76"/>
      <c r="M41" s="43"/>
      <c r="N41" s="43"/>
      <c r="O41" s="44"/>
    </row>
    <row r="42" spans="1:15" x14ac:dyDescent="0.2">
      <c r="A42" s="53" t="s">
        <v>135</v>
      </c>
      <c r="B42" s="57" t="s">
        <v>132</v>
      </c>
      <c r="C42" s="2">
        <v>0</v>
      </c>
      <c r="D42" s="120">
        <v>0</v>
      </c>
      <c r="E42" s="4">
        <v>0</v>
      </c>
      <c r="F42" s="20"/>
      <c r="G42" s="39"/>
      <c r="H42" s="118" t="e">
        <f t="shared" ref="H42:H47" si="6">E42/D42</f>
        <v>#DIV/0!</v>
      </c>
      <c r="I42" s="50"/>
      <c r="J42" s="43" t="s">
        <v>82</v>
      </c>
      <c r="K42" s="42"/>
      <c r="L42" s="76"/>
      <c r="M42" s="43"/>
      <c r="N42" s="43"/>
      <c r="O42" s="44"/>
    </row>
    <row r="43" spans="1:15" x14ac:dyDescent="0.2">
      <c r="A43" s="53" t="s">
        <v>134</v>
      </c>
      <c r="B43" s="57" t="s">
        <v>133</v>
      </c>
      <c r="C43" s="2">
        <v>0</v>
      </c>
      <c r="D43" s="120">
        <v>0</v>
      </c>
      <c r="E43" s="4">
        <v>0</v>
      </c>
      <c r="F43" s="20"/>
      <c r="G43" s="39"/>
      <c r="H43" s="118" t="e">
        <f t="shared" si="6"/>
        <v>#DIV/0!</v>
      </c>
      <c r="I43" s="50"/>
      <c r="J43" s="42" t="s">
        <v>79</v>
      </c>
      <c r="K43" s="42"/>
      <c r="L43" s="76"/>
      <c r="M43" s="43"/>
      <c r="N43" s="43"/>
      <c r="O43" s="44"/>
    </row>
    <row r="44" spans="1:15" x14ac:dyDescent="0.2">
      <c r="A44" s="53" t="s">
        <v>145</v>
      </c>
      <c r="B44" s="57" t="s">
        <v>146</v>
      </c>
      <c r="C44" s="2">
        <v>0</v>
      </c>
      <c r="D44" s="120">
        <v>0</v>
      </c>
      <c r="E44" s="4">
        <v>0</v>
      </c>
      <c r="F44" s="20"/>
      <c r="G44" s="39"/>
      <c r="H44" s="118" t="e">
        <f t="shared" si="6"/>
        <v>#DIV/0!</v>
      </c>
      <c r="I44" s="50"/>
      <c r="J44" s="42"/>
      <c r="K44" s="42"/>
      <c r="L44" s="76"/>
      <c r="M44" s="43"/>
      <c r="N44" s="43"/>
      <c r="O44" s="44"/>
    </row>
    <row r="45" spans="1:15" x14ac:dyDescent="0.2">
      <c r="A45" s="53" t="s">
        <v>148</v>
      </c>
      <c r="B45" s="57" t="s">
        <v>147</v>
      </c>
      <c r="C45" s="67" t="str">
        <f>VLOOKUP($A$1,Data!$C$4:$BT$32,34,FALSE)</f>
        <v>Active Duty Military Assistance Program</v>
      </c>
      <c r="D45" s="67" t="str">
        <f>VLOOKUP($A$1,Data!$C$4:$BT$32,61,FALSE)</f>
        <v>Active Duty Military Assistance Program</v>
      </c>
      <c r="E45" s="4">
        <v>0</v>
      </c>
      <c r="F45" s="20"/>
      <c r="G45" s="39"/>
      <c r="H45" s="118" t="e">
        <f t="shared" si="6"/>
        <v>#VALUE!</v>
      </c>
      <c r="I45" s="50"/>
      <c r="J45" s="42"/>
      <c r="K45" s="42"/>
      <c r="L45" s="76"/>
      <c r="M45" s="43"/>
      <c r="N45" s="43"/>
      <c r="O45" s="44"/>
    </row>
    <row r="46" spans="1:15" x14ac:dyDescent="0.2">
      <c r="A46" s="53" t="s">
        <v>160</v>
      </c>
      <c r="B46" s="57" t="s">
        <v>161</v>
      </c>
      <c r="C46" s="120">
        <v>0</v>
      </c>
      <c r="D46" s="120">
        <v>0</v>
      </c>
      <c r="E46" s="4">
        <v>0</v>
      </c>
      <c r="F46" s="20"/>
      <c r="G46" s="39"/>
      <c r="H46" s="118" t="e">
        <f t="shared" si="6"/>
        <v>#DIV/0!</v>
      </c>
      <c r="I46" s="50"/>
      <c r="J46" s="42"/>
      <c r="K46" s="42"/>
      <c r="L46" s="76"/>
      <c r="M46" s="43"/>
      <c r="N46" s="43"/>
      <c r="O46" s="44"/>
    </row>
    <row r="47" spans="1:15" ht="25.5" x14ac:dyDescent="0.2">
      <c r="A47" s="186" t="s">
        <v>214</v>
      </c>
      <c r="B47" s="187" t="s">
        <v>210</v>
      </c>
      <c r="C47" s="120">
        <v>0</v>
      </c>
      <c r="D47" s="120">
        <v>0</v>
      </c>
      <c r="E47" s="4">
        <v>0</v>
      </c>
      <c r="F47" s="20"/>
      <c r="G47" s="39"/>
      <c r="H47" s="185" t="e">
        <f t="shared" si="6"/>
        <v>#DIV/0!</v>
      </c>
      <c r="I47" s="50"/>
      <c r="J47" s="42"/>
      <c r="K47" s="42"/>
      <c r="L47" s="76"/>
      <c r="M47" s="43"/>
      <c r="N47" s="43"/>
      <c r="O47" s="44"/>
    </row>
    <row r="48" spans="1:15" ht="13.5" customHeight="1" x14ac:dyDescent="0.2">
      <c r="A48" s="57" t="s">
        <v>25</v>
      </c>
      <c r="B48" s="57" t="s">
        <v>123</v>
      </c>
      <c r="C48" s="2">
        <v>0</v>
      </c>
      <c r="D48" s="2">
        <v>0</v>
      </c>
      <c r="E48" s="4">
        <v>0</v>
      </c>
      <c r="F48" s="20"/>
      <c r="G48" s="39"/>
      <c r="H48" s="118" t="e">
        <f t="shared" si="5"/>
        <v>#DIV/0!</v>
      </c>
      <c r="I48" s="50"/>
      <c r="J48" s="42"/>
      <c r="K48" s="41" t="s">
        <v>80</v>
      </c>
      <c r="L48" s="76"/>
      <c r="M48" s="43"/>
      <c r="N48" s="43"/>
      <c r="O48" s="44"/>
    </row>
    <row r="49" spans="1:15" ht="15.75" thickBot="1" x14ac:dyDescent="0.3">
      <c r="A49" s="82" t="s">
        <v>26</v>
      </c>
      <c r="B49" s="83"/>
      <c r="C49" s="84">
        <f>SUM(C33:C48)</f>
        <v>0</v>
      </c>
      <c r="D49" s="80">
        <f>SUM(D33:D48)</f>
        <v>0</v>
      </c>
      <c r="E49" s="81">
        <f>SUM(E33:E48)</f>
        <v>0</v>
      </c>
      <c r="F49" s="21"/>
      <c r="G49" s="39"/>
      <c r="H49" s="118" t="e">
        <f t="shared" si="5"/>
        <v>#DIV/0!</v>
      </c>
      <c r="I49" s="50"/>
      <c r="J49" s="42"/>
      <c r="K49" s="41"/>
      <c r="L49" s="76"/>
      <c r="M49" s="43"/>
      <c r="N49" s="43"/>
      <c r="O49" s="44"/>
    </row>
    <row r="50" spans="1:15" ht="13.5" customHeight="1" thickTop="1" thickBot="1" x14ac:dyDescent="0.25">
      <c r="A50" s="85" t="s">
        <v>27</v>
      </c>
      <c r="B50" s="86"/>
      <c r="C50" s="87">
        <f>C14+C31+C49</f>
        <v>0</v>
      </c>
      <c r="D50" s="87">
        <f>D14+D31+D49</f>
        <v>0</v>
      </c>
      <c r="E50" s="88">
        <f>E14+E31+E49</f>
        <v>0</v>
      </c>
      <c r="F50" s="22"/>
      <c r="G50" s="39"/>
      <c r="H50" s="118" t="e">
        <f t="shared" si="5"/>
        <v>#DIV/0!</v>
      </c>
      <c r="I50" s="89"/>
      <c r="J50" s="89"/>
      <c r="K50" s="90"/>
      <c r="L50" s="91"/>
      <c r="M50" s="92"/>
      <c r="N50" s="92"/>
      <c r="O50" s="93"/>
    </row>
    <row r="51" spans="1:15" ht="13.5" thickTop="1" x14ac:dyDescent="0.2">
      <c r="A51" s="11"/>
      <c r="B51" s="11"/>
      <c r="C51" s="94"/>
      <c r="D51" s="94"/>
      <c r="E51" s="9"/>
      <c r="F51" s="9"/>
      <c r="G51" s="39"/>
      <c r="H51" s="9"/>
      <c r="I51" s="9"/>
      <c r="J51" s="9"/>
      <c r="K51" s="24"/>
      <c r="L51" s="26"/>
      <c r="M51" s="12"/>
    </row>
    <row r="52" spans="1:15" ht="24" customHeight="1" x14ac:dyDescent="0.2">
      <c r="A52" s="123" t="s">
        <v>138</v>
      </c>
      <c r="B52" s="124"/>
      <c r="C52" s="125"/>
      <c r="D52" s="125"/>
      <c r="E52" s="126"/>
      <c r="F52" s="126"/>
      <c r="G52" s="113"/>
      <c r="H52" s="126"/>
      <c r="I52" s="126"/>
      <c r="J52" s="126"/>
      <c r="K52" s="12"/>
      <c r="L52" s="26"/>
      <c r="M52" s="12"/>
    </row>
    <row r="53" spans="1:15" ht="15.75" customHeight="1" x14ac:dyDescent="0.2">
      <c r="A53" s="124" t="s">
        <v>202</v>
      </c>
      <c r="B53" s="124"/>
      <c r="C53" s="125"/>
      <c r="D53" s="125"/>
      <c r="E53" s="126"/>
      <c r="F53" s="126"/>
      <c r="G53" s="113"/>
      <c r="H53" s="126"/>
      <c r="I53" s="126"/>
      <c r="J53" s="126"/>
      <c r="K53" s="12"/>
      <c r="L53" s="26"/>
      <c r="M53" s="12"/>
    </row>
    <row r="54" spans="1:15" ht="14.25" customHeight="1" x14ac:dyDescent="0.2">
      <c r="A54" s="124" t="s">
        <v>144</v>
      </c>
      <c r="B54" s="124"/>
      <c r="C54" s="125"/>
      <c r="D54" s="125"/>
      <c r="E54" s="126"/>
      <c r="F54" s="126"/>
      <c r="G54" s="113"/>
      <c r="H54" s="126"/>
      <c r="I54" s="126"/>
      <c r="J54" s="126"/>
      <c r="K54" s="12"/>
      <c r="L54" s="26"/>
      <c r="M54" s="12"/>
    </row>
    <row r="55" spans="1:15" ht="16.5" customHeight="1" x14ac:dyDescent="0.2">
      <c r="A55" s="124" t="s">
        <v>139</v>
      </c>
      <c r="B55" s="124"/>
      <c r="C55" s="125"/>
      <c r="D55" s="125"/>
      <c r="E55" s="126"/>
      <c r="F55" s="126"/>
      <c r="G55" s="113"/>
      <c r="H55" s="126"/>
      <c r="I55" s="126"/>
      <c r="J55" s="126"/>
      <c r="K55" s="12"/>
      <c r="L55" s="26"/>
      <c r="M55" s="12"/>
    </row>
    <row r="56" spans="1:15" ht="15" x14ac:dyDescent="0.25">
      <c r="A56" s="130" t="s">
        <v>141</v>
      </c>
      <c r="B56" s="113"/>
      <c r="C56" s="127"/>
      <c r="D56" s="127"/>
      <c r="E56" s="131"/>
      <c r="F56" s="128"/>
      <c r="G56" s="113"/>
      <c r="H56" s="126"/>
      <c r="I56" s="126"/>
      <c r="J56" s="126"/>
      <c r="K56" s="12"/>
      <c r="L56" s="26"/>
      <c r="M56" s="12"/>
    </row>
    <row r="57" spans="1:15" ht="15" x14ac:dyDescent="0.25">
      <c r="A57" s="132" t="s">
        <v>195</v>
      </c>
      <c r="B57" s="113"/>
      <c r="C57" s="127"/>
      <c r="D57" s="127"/>
      <c r="E57" s="131"/>
      <c r="F57" s="128"/>
      <c r="G57" s="113"/>
      <c r="H57" s="126"/>
      <c r="I57" s="126"/>
      <c r="J57" s="126"/>
      <c r="K57" s="12"/>
      <c r="L57" s="26"/>
      <c r="M57" s="12"/>
    </row>
    <row r="58" spans="1:15" x14ac:dyDescent="0.2">
      <c r="A58" s="130" t="s">
        <v>142</v>
      </c>
      <c r="B58" s="113"/>
      <c r="C58" s="127"/>
      <c r="D58" s="127"/>
      <c r="E58" s="128"/>
      <c r="F58" s="128"/>
      <c r="G58" s="113"/>
      <c r="H58" s="126"/>
      <c r="I58" s="126"/>
      <c r="J58" s="126"/>
      <c r="K58" s="12"/>
      <c r="L58" s="26"/>
      <c r="M58" s="12"/>
    </row>
    <row r="59" spans="1:15" x14ac:dyDescent="0.2">
      <c r="A59" s="129" t="s">
        <v>143</v>
      </c>
      <c r="B59" s="124"/>
      <c r="C59" s="125"/>
      <c r="D59" s="125"/>
      <c r="E59" s="126"/>
      <c r="F59" s="126"/>
      <c r="G59" s="126"/>
      <c r="H59" s="128"/>
      <c r="I59" s="128"/>
      <c r="J59" s="128"/>
      <c r="K59" s="12"/>
      <c r="L59" s="12"/>
      <c r="M59" s="12"/>
    </row>
    <row r="60" spans="1:15" x14ac:dyDescent="0.2">
      <c r="A60" s="129" t="s">
        <v>140</v>
      </c>
      <c r="B60" s="124"/>
      <c r="C60" s="125"/>
      <c r="D60" s="125"/>
      <c r="E60" s="126"/>
      <c r="F60" s="126"/>
      <c r="G60" s="126"/>
      <c r="H60" s="126"/>
      <c r="I60" s="126"/>
      <c r="J60" s="126"/>
      <c r="K60" s="12"/>
      <c r="L60" s="12"/>
      <c r="M60" s="12"/>
    </row>
    <row r="61" spans="1:15" x14ac:dyDescent="0.2">
      <c r="A61" s="129"/>
      <c r="B61" s="124"/>
      <c r="C61" s="125"/>
      <c r="D61" s="125"/>
      <c r="E61" s="126"/>
      <c r="F61" s="126"/>
      <c r="G61" s="126"/>
      <c r="H61" s="126"/>
      <c r="I61" s="126"/>
      <c r="J61" s="126"/>
      <c r="K61" s="12"/>
      <c r="L61" s="12"/>
      <c r="M61" s="12"/>
    </row>
    <row r="62" spans="1:15" x14ac:dyDescent="0.2">
      <c r="A62" s="115" t="s">
        <v>152</v>
      </c>
      <c r="C62" s="10"/>
      <c r="D62" s="10"/>
      <c r="H62" s="9"/>
      <c r="I62" s="9"/>
      <c r="J62" s="9"/>
      <c r="K62" s="24"/>
      <c r="L62" s="12"/>
      <c r="M62" s="12"/>
    </row>
    <row r="63" spans="1:15" x14ac:dyDescent="0.2">
      <c r="A63" s="135" t="s">
        <v>150</v>
      </c>
      <c r="B63" s="136">
        <v>0</v>
      </c>
      <c r="C63" s="10"/>
      <c r="D63" s="10"/>
      <c r="H63" s="9"/>
      <c r="I63" s="9"/>
      <c r="J63" s="9"/>
      <c r="K63" s="24"/>
      <c r="L63" s="12"/>
      <c r="M63" s="12"/>
    </row>
    <row r="64" spans="1:15" x14ac:dyDescent="0.2">
      <c r="A64" s="135" t="s">
        <v>151</v>
      </c>
      <c r="B64" s="136">
        <v>0</v>
      </c>
      <c r="C64" s="10"/>
      <c r="D64" s="10"/>
      <c r="H64" s="9"/>
      <c r="I64" s="9"/>
      <c r="J64" s="9"/>
      <c r="K64" s="24"/>
      <c r="L64" s="12"/>
      <c r="M64" s="12"/>
    </row>
    <row r="65" spans="1:13" x14ac:dyDescent="0.2">
      <c r="A65" s="135" t="s">
        <v>149</v>
      </c>
      <c r="B65" s="136">
        <v>0</v>
      </c>
      <c r="C65" s="10"/>
      <c r="D65" s="10"/>
      <c r="H65" s="9"/>
      <c r="I65" s="9"/>
      <c r="J65" s="9"/>
      <c r="K65" s="24"/>
      <c r="L65" s="12"/>
      <c r="M65" s="12"/>
    </row>
    <row r="66" spans="1:13" ht="26.25" customHeight="1" x14ac:dyDescent="0.2">
      <c r="A66" s="140"/>
      <c r="B66" s="140"/>
      <c r="C66" s="140"/>
      <c r="D66" s="140"/>
      <c r="E66" s="140"/>
      <c r="F66" s="140"/>
      <c r="G66" s="140"/>
      <c r="H66" s="140"/>
      <c r="I66" s="140"/>
      <c r="J66" s="140"/>
      <c r="K66" s="24"/>
      <c r="L66" s="12"/>
      <c r="M66" s="12"/>
    </row>
    <row r="67" spans="1:13" x14ac:dyDescent="0.2">
      <c r="A67" s="115" t="s">
        <v>28</v>
      </c>
      <c r="C67" s="10"/>
      <c r="D67" s="10"/>
      <c r="K67" s="24"/>
      <c r="L67" s="12"/>
      <c r="M67" s="12"/>
    </row>
    <row r="68" spans="1:13" ht="41.25" customHeight="1" x14ac:dyDescent="0.2">
      <c r="A68" s="140"/>
      <c r="B68" s="140"/>
      <c r="C68" s="140"/>
      <c r="D68" s="140"/>
      <c r="E68" s="140"/>
      <c r="F68" s="140"/>
      <c r="G68" s="140"/>
      <c r="H68" s="140"/>
      <c r="I68" s="140"/>
      <c r="J68" s="140"/>
      <c r="K68" s="24"/>
      <c r="L68" s="12"/>
      <c r="M68" s="12"/>
    </row>
    <row r="69" spans="1:13" x14ac:dyDescent="0.2">
      <c r="A69" s="115" t="s">
        <v>29</v>
      </c>
      <c r="C69" s="10"/>
      <c r="D69" s="10"/>
      <c r="K69" s="24"/>
      <c r="L69" s="12"/>
      <c r="M69" s="12"/>
    </row>
    <row r="70" spans="1:13" ht="37.5" customHeight="1" x14ac:dyDescent="0.2">
      <c r="A70" s="140"/>
      <c r="B70" s="140"/>
      <c r="C70" s="140"/>
      <c r="D70" s="140"/>
      <c r="E70" s="140"/>
      <c r="F70" s="140"/>
      <c r="G70" s="140"/>
      <c r="H70" s="140"/>
      <c r="I70" s="140"/>
      <c r="J70" s="140"/>
      <c r="K70" s="24"/>
      <c r="L70" s="12"/>
      <c r="M70" s="12"/>
    </row>
    <row r="71" spans="1:13" x14ac:dyDescent="0.2">
      <c r="A71" s="116" t="s">
        <v>30</v>
      </c>
      <c r="B71" s="117"/>
      <c r="C71" s="117"/>
      <c r="D71" s="117"/>
      <c r="E71" s="117"/>
      <c r="F71" s="117"/>
      <c r="G71" s="117"/>
      <c r="H71" s="117"/>
      <c r="I71" s="117"/>
      <c r="J71" s="117"/>
      <c r="K71" s="24"/>
      <c r="L71" s="12"/>
      <c r="M71" s="12"/>
    </row>
    <row r="72" spans="1:13" x14ac:dyDescent="0.2">
      <c r="A72" s="121"/>
      <c r="B72" s="8"/>
      <c r="C72" s="8"/>
      <c r="D72" s="8"/>
      <c r="E72" s="8"/>
      <c r="F72" s="8"/>
      <c r="G72" s="8"/>
      <c r="H72" s="8"/>
      <c r="I72" s="8"/>
      <c r="J72" s="8"/>
      <c r="K72" s="12"/>
      <c r="L72" s="12"/>
      <c r="M72" s="12"/>
    </row>
    <row r="73" spans="1:13" x14ac:dyDescent="0.2">
      <c r="A73" s="121"/>
      <c r="B73" s="8"/>
      <c r="C73" s="8"/>
      <c r="D73" s="8"/>
      <c r="E73" s="8"/>
      <c r="F73" s="8"/>
      <c r="G73" s="8"/>
      <c r="H73" s="8"/>
      <c r="I73" s="8"/>
      <c r="J73" s="8"/>
      <c r="K73" s="12"/>
      <c r="L73" s="12"/>
      <c r="M73" s="12"/>
    </row>
    <row r="74" spans="1:13" x14ac:dyDescent="0.2">
      <c r="A74" s="121"/>
      <c r="B74" s="8"/>
      <c r="C74" s="8"/>
      <c r="D74" s="8"/>
      <c r="E74" s="8"/>
      <c r="F74" s="8"/>
      <c r="G74" s="8"/>
      <c r="H74" s="8"/>
      <c r="I74" s="8"/>
      <c r="J74" s="8"/>
      <c r="K74" s="12"/>
      <c r="L74" s="12"/>
      <c r="M74" s="12"/>
    </row>
    <row r="75" spans="1:13" x14ac:dyDescent="0.2">
      <c r="A75" s="121"/>
      <c r="B75" s="8"/>
      <c r="C75" s="8"/>
      <c r="D75" s="8"/>
      <c r="E75" s="8"/>
      <c r="F75" s="8"/>
      <c r="G75" s="8"/>
      <c r="H75" s="8"/>
      <c r="I75" s="8"/>
      <c r="J75" s="8"/>
      <c r="K75" s="12"/>
      <c r="L75" s="12"/>
      <c r="M75" s="12"/>
    </row>
    <row r="76" spans="1:13" x14ac:dyDescent="0.2">
      <c r="A76" s="121"/>
      <c r="B76" s="8"/>
      <c r="C76" s="8"/>
      <c r="D76" s="8"/>
      <c r="E76" s="8"/>
      <c r="F76" s="8"/>
      <c r="G76" s="8"/>
      <c r="H76" s="8"/>
      <c r="I76" s="8"/>
      <c r="J76" s="8"/>
      <c r="K76" s="12"/>
      <c r="L76" s="12"/>
      <c r="M76" s="12"/>
    </row>
    <row r="77" spans="1:13" x14ac:dyDescent="0.2">
      <c r="A77" s="122"/>
      <c r="B77" s="13"/>
      <c r="C77" s="13"/>
      <c r="D77" s="13"/>
      <c r="E77" s="13"/>
      <c r="F77" s="13"/>
      <c r="G77" s="13"/>
      <c r="H77" s="13"/>
      <c r="I77" s="13"/>
      <c r="J77" s="13"/>
      <c r="K77" s="12"/>
      <c r="L77" s="12"/>
      <c r="M77" s="12"/>
    </row>
    <row r="78" spans="1:13" x14ac:dyDescent="0.2">
      <c r="A78" s="122"/>
      <c r="B78" s="13"/>
      <c r="C78" s="13"/>
      <c r="D78" s="13"/>
      <c r="E78" s="13"/>
      <c r="F78" s="13"/>
      <c r="G78" s="13"/>
      <c r="H78" s="13"/>
      <c r="I78" s="13"/>
      <c r="J78" s="13"/>
      <c r="K78" s="12"/>
      <c r="L78" s="12"/>
      <c r="M78" s="12"/>
    </row>
    <row r="79" spans="1:13" x14ac:dyDescent="0.2">
      <c r="A79" s="122"/>
      <c r="B79" s="13"/>
      <c r="C79" s="13"/>
      <c r="D79" s="13"/>
      <c r="E79" s="13"/>
      <c r="F79" s="13"/>
      <c r="G79" s="13"/>
      <c r="H79" s="13"/>
      <c r="I79" s="13"/>
      <c r="J79" s="13"/>
      <c r="K79" s="12"/>
      <c r="L79" s="12"/>
      <c r="M79" s="12"/>
    </row>
    <row r="80" spans="1:13" x14ac:dyDescent="0.2">
      <c r="A80" s="122"/>
      <c r="B80" s="13"/>
      <c r="C80" s="13"/>
      <c r="D80" s="13"/>
      <c r="E80" s="13"/>
      <c r="F80" s="13"/>
      <c r="G80" s="13"/>
      <c r="H80" s="13"/>
      <c r="I80" s="13"/>
      <c r="J80" s="13"/>
      <c r="K80" s="12"/>
      <c r="L80" s="12"/>
      <c r="M80" s="12"/>
    </row>
    <row r="81" spans="1:13" x14ac:dyDescent="0.2">
      <c r="A81" s="122"/>
      <c r="B81" s="13"/>
      <c r="C81" s="13"/>
      <c r="D81" s="13"/>
      <c r="E81" s="13"/>
      <c r="F81" s="13"/>
      <c r="G81" s="13"/>
      <c r="H81" s="13"/>
      <c r="I81" s="13"/>
      <c r="J81" s="13"/>
      <c r="K81" s="12"/>
      <c r="L81" s="12"/>
      <c r="M81" s="12"/>
    </row>
    <row r="82" spans="1:13" x14ac:dyDescent="0.2">
      <c r="A82" s="122"/>
      <c r="B82" s="13"/>
      <c r="C82" s="13"/>
      <c r="D82" s="13"/>
      <c r="E82" s="13"/>
      <c r="F82" s="13"/>
      <c r="G82" s="13"/>
      <c r="H82" s="13"/>
      <c r="I82" s="13"/>
      <c r="J82" s="13"/>
      <c r="K82" s="12"/>
      <c r="L82" s="12"/>
      <c r="M82" s="12"/>
    </row>
    <row r="83" spans="1:13" x14ac:dyDescent="0.2">
      <c r="A83" s="122"/>
      <c r="B83" s="13"/>
      <c r="C83" s="13"/>
      <c r="D83" s="13"/>
      <c r="E83" s="13"/>
      <c r="F83" s="13"/>
      <c r="G83" s="13"/>
      <c r="H83" s="13"/>
      <c r="I83" s="13"/>
      <c r="J83" s="13"/>
      <c r="K83" s="12"/>
      <c r="L83" s="12"/>
      <c r="M83" s="12"/>
    </row>
    <row r="84" spans="1:13" x14ac:dyDescent="0.2">
      <c r="A84" s="122"/>
      <c r="B84" s="13"/>
      <c r="C84" s="13"/>
      <c r="D84" s="13"/>
      <c r="E84" s="13"/>
      <c r="F84" s="13"/>
      <c r="G84" s="13"/>
      <c r="H84" s="13"/>
      <c r="I84" s="13"/>
      <c r="J84" s="13"/>
      <c r="K84" s="12"/>
      <c r="L84" s="12"/>
      <c r="M84" s="12"/>
    </row>
    <row r="85" spans="1:13" x14ac:dyDescent="0.2">
      <c r="A85" s="122"/>
      <c r="B85" s="13"/>
      <c r="C85" s="13"/>
      <c r="D85" s="13"/>
      <c r="E85" s="13"/>
      <c r="F85" s="13"/>
      <c r="G85" s="13"/>
      <c r="H85" s="13"/>
      <c r="I85" s="13"/>
      <c r="J85" s="13"/>
      <c r="K85" s="12"/>
      <c r="L85" s="12"/>
      <c r="M85" s="12"/>
    </row>
    <row r="86" spans="1:13" x14ac:dyDescent="0.2">
      <c r="A86" s="12"/>
      <c r="B86" s="12"/>
      <c r="C86" s="12"/>
      <c r="D86" s="12"/>
      <c r="E86" s="14"/>
      <c r="F86" s="14"/>
      <c r="G86" s="14"/>
      <c r="H86" s="14"/>
      <c r="I86" s="14"/>
      <c r="J86" s="14"/>
      <c r="K86" s="12"/>
      <c r="L86" s="12"/>
      <c r="M86" s="12"/>
    </row>
    <row r="87" spans="1:13" x14ac:dyDescent="0.2">
      <c r="A87" s="12"/>
      <c r="B87" s="12"/>
      <c r="C87" s="12"/>
      <c r="D87" s="12"/>
      <c r="E87" s="14"/>
      <c r="F87" s="14"/>
      <c r="G87" s="14"/>
      <c r="H87" s="14"/>
      <c r="I87" s="14"/>
      <c r="J87" s="14"/>
      <c r="K87" s="12"/>
      <c r="L87" s="12"/>
      <c r="M87" s="12"/>
    </row>
    <row r="88" spans="1:13" x14ac:dyDescent="0.2">
      <c r="A88" s="12"/>
      <c r="B88" s="12"/>
      <c r="C88" s="12"/>
      <c r="D88" s="12"/>
      <c r="E88" s="14"/>
      <c r="F88" s="14"/>
      <c r="G88" s="14"/>
      <c r="H88" s="14"/>
      <c r="I88" s="14"/>
      <c r="J88" s="14"/>
      <c r="K88" s="12"/>
    </row>
    <row r="89" spans="1:13" x14ac:dyDescent="0.2">
      <c r="A89" s="12"/>
      <c r="B89" s="12"/>
      <c r="C89" s="12"/>
      <c r="D89" s="12"/>
      <c r="E89" s="14"/>
      <c r="F89" s="14"/>
      <c r="G89" s="14"/>
      <c r="H89" s="14"/>
      <c r="I89" s="14"/>
      <c r="J89" s="14"/>
      <c r="K89" s="12"/>
    </row>
    <row r="90" spans="1:13" x14ac:dyDescent="0.2">
      <c r="A90" s="12"/>
      <c r="B90" s="12"/>
      <c r="C90" s="12"/>
      <c r="D90" s="12"/>
      <c r="E90" s="14"/>
      <c r="F90" s="14"/>
      <c r="G90" s="14"/>
      <c r="H90" s="14"/>
      <c r="I90" s="14"/>
      <c r="J90" s="14"/>
      <c r="K90" s="12"/>
    </row>
    <row r="91" spans="1:13" x14ac:dyDescent="0.2">
      <c r="A91" s="12"/>
      <c r="B91" s="12"/>
      <c r="C91" s="12"/>
      <c r="D91" s="12"/>
      <c r="E91" s="14"/>
      <c r="F91" s="14"/>
      <c r="G91" s="14"/>
      <c r="H91" s="14"/>
      <c r="I91" s="14"/>
      <c r="J91" s="14"/>
      <c r="K91" s="12"/>
      <c r="L91" s="12"/>
      <c r="M91" s="12"/>
    </row>
    <row r="92" spans="1:13" x14ac:dyDescent="0.2">
      <c r="A92" s="12"/>
      <c r="B92" s="12"/>
      <c r="C92" s="12"/>
      <c r="D92" s="12"/>
      <c r="E92" s="14"/>
      <c r="F92" s="14"/>
      <c r="G92" s="14"/>
      <c r="H92" s="14"/>
      <c r="I92" s="14"/>
      <c r="J92" s="14"/>
      <c r="K92" s="12"/>
      <c r="L92" s="12"/>
      <c r="M92" s="12"/>
    </row>
    <row r="93" spans="1:13" x14ac:dyDescent="0.2">
      <c r="A93" s="12"/>
      <c r="B93" s="12"/>
      <c r="C93" s="12"/>
      <c r="D93" s="12"/>
      <c r="E93" s="14"/>
      <c r="F93" s="14"/>
      <c r="G93" s="14"/>
      <c r="H93" s="14"/>
      <c r="I93" s="14"/>
      <c r="J93" s="14"/>
      <c r="K93" s="12"/>
      <c r="L93" s="12"/>
      <c r="M93" s="12"/>
    </row>
    <row r="94" spans="1:13" x14ac:dyDescent="0.2">
      <c r="A94" s="12"/>
      <c r="B94" s="12"/>
      <c r="C94" s="12"/>
      <c r="D94" s="12"/>
      <c r="E94" s="14"/>
      <c r="F94" s="14"/>
      <c r="G94" s="14"/>
      <c r="H94" s="14"/>
      <c r="I94" s="14"/>
      <c r="J94" s="14"/>
      <c r="K94" s="12"/>
      <c r="L94" s="12"/>
      <c r="M94" s="12"/>
    </row>
    <row r="95" spans="1:13" x14ac:dyDescent="0.2">
      <c r="A95" s="12"/>
      <c r="B95" s="12"/>
      <c r="C95" s="12"/>
      <c r="D95" s="12"/>
      <c r="E95" s="14"/>
      <c r="F95" s="14"/>
      <c r="G95" s="14"/>
      <c r="H95" s="14"/>
      <c r="I95" s="14"/>
      <c r="J95" s="14"/>
      <c r="K95" s="12"/>
      <c r="L95" s="12"/>
      <c r="M95" s="12"/>
    </row>
    <row r="96" spans="1:13" x14ac:dyDescent="0.2">
      <c r="A96" s="12"/>
      <c r="B96" s="12"/>
      <c r="C96" s="12"/>
      <c r="D96" s="12"/>
      <c r="E96" s="14"/>
      <c r="F96" s="14"/>
      <c r="G96" s="14"/>
      <c r="H96" s="14"/>
      <c r="I96" s="14"/>
      <c r="J96" s="14"/>
      <c r="K96" s="12"/>
      <c r="L96" s="12"/>
      <c r="M96" s="12"/>
    </row>
    <row r="97" spans="1:13" x14ac:dyDescent="0.2">
      <c r="A97" s="12"/>
      <c r="B97" s="12"/>
      <c r="C97" s="12"/>
      <c r="D97" s="12"/>
      <c r="E97" s="14"/>
      <c r="F97" s="14"/>
      <c r="G97" s="14"/>
      <c r="H97" s="14"/>
      <c r="I97" s="14"/>
      <c r="J97" s="14"/>
      <c r="K97" s="12"/>
      <c r="L97" s="12"/>
      <c r="M97" s="12"/>
    </row>
    <row r="98" spans="1:13" x14ac:dyDescent="0.2">
      <c r="A98" s="12"/>
      <c r="B98" s="12"/>
      <c r="C98" s="12"/>
      <c r="D98" s="12"/>
      <c r="E98" s="14"/>
      <c r="F98" s="14"/>
      <c r="G98" s="14"/>
      <c r="H98" s="14"/>
      <c r="I98" s="14"/>
      <c r="J98" s="14"/>
      <c r="K98" s="12"/>
      <c r="L98" s="12"/>
      <c r="M98" s="12"/>
    </row>
    <row r="99" spans="1:13" x14ac:dyDescent="0.2">
      <c r="A99" s="12"/>
      <c r="B99" s="12"/>
      <c r="C99" s="12"/>
      <c r="D99" s="12"/>
      <c r="E99" s="14"/>
      <c r="F99" s="14"/>
      <c r="G99" s="14"/>
      <c r="H99" s="14"/>
      <c r="I99" s="14"/>
      <c r="J99" s="14"/>
      <c r="K99" s="12"/>
      <c r="L99" s="12"/>
      <c r="M99" s="12"/>
    </row>
    <row r="100" spans="1:13" x14ac:dyDescent="0.2">
      <c r="A100" s="12"/>
      <c r="B100" s="12"/>
      <c r="C100" s="12"/>
      <c r="D100" s="12"/>
      <c r="E100" s="14"/>
      <c r="F100" s="14"/>
      <c r="G100" s="14"/>
      <c r="H100" s="14"/>
      <c r="I100" s="14"/>
      <c r="J100" s="14"/>
      <c r="K100" s="12"/>
      <c r="L100" s="12"/>
      <c r="M100" s="12"/>
    </row>
    <row r="101" spans="1:13" x14ac:dyDescent="0.2">
      <c r="A101" s="12"/>
      <c r="B101" s="12"/>
      <c r="C101" s="12"/>
      <c r="D101" s="12"/>
      <c r="E101" s="14"/>
      <c r="F101" s="14"/>
      <c r="G101" s="14"/>
      <c r="H101" s="14"/>
      <c r="I101" s="14"/>
      <c r="J101" s="14"/>
      <c r="K101" s="12"/>
      <c r="L101" s="12"/>
      <c r="M101" s="12"/>
    </row>
    <row r="102" spans="1:13" x14ac:dyDescent="0.2">
      <c r="A102" s="12"/>
      <c r="B102" s="12"/>
      <c r="C102" s="12"/>
      <c r="D102" s="12"/>
      <c r="E102" s="14"/>
      <c r="F102" s="14"/>
      <c r="G102" s="14"/>
      <c r="H102" s="14"/>
      <c r="I102" s="14"/>
      <c r="J102" s="14"/>
      <c r="K102" s="12"/>
      <c r="L102" s="12"/>
      <c r="M102" s="12"/>
    </row>
    <row r="103" spans="1:13" x14ac:dyDescent="0.2">
      <c r="A103" s="12"/>
      <c r="B103" s="12"/>
      <c r="C103" s="12"/>
      <c r="D103" s="12"/>
      <c r="E103" s="14"/>
      <c r="F103" s="14"/>
      <c r="G103" s="14"/>
      <c r="H103" s="14"/>
      <c r="I103" s="14"/>
      <c r="J103" s="14"/>
      <c r="K103" s="12"/>
      <c r="L103" s="12"/>
      <c r="M103" s="12"/>
    </row>
    <row r="104" spans="1:13" x14ac:dyDescent="0.2">
      <c r="A104" s="12"/>
      <c r="B104" s="12"/>
      <c r="C104" s="12"/>
      <c r="D104" s="12"/>
      <c r="E104" s="14"/>
      <c r="F104" s="14"/>
      <c r="G104" s="14"/>
      <c r="H104" s="14"/>
      <c r="I104" s="14"/>
      <c r="J104" s="14"/>
      <c r="K104" s="12"/>
      <c r="L104" s="12"/>
      <c r="M104" s="12"/>
    </row>
    <row r="105" spans="1:13" x14ac:dyDescent="0.2">
      <c r="A105" s="12"/>
      <c r="B105" s="12"/>
      <c r="C105" s="12"/>
      <c r="D105" s="12"/>
      <c r="E105" s="14"/>
      <c r="F105" s="14"/>
      <c r="G105" s="14"/>
      <c r="H105" s="14"/>
      <c r="I105" s="14"/>
      <c r="J105" s="14"/>
      <c r="K105" s="12"/>
      <c r="L105" s="12"/>
      <c r="M105" s="12"/>
    </row>
    <row r="106" spans="1:13" x14ac:dyDescent="0.2">
      <c r="A106" s="12"/>
      <c r="B106" s="12"/>
      <c r="C106" s="12"/>
      <c r="D106" s="12"/>
      <c r="E106" s="14"/>
      <c r="F106" s="14"/>
      <c r="G106" s="14"/>
      <c r="H106" s="14"/>
      <c r="I106" s="14"/>
      <c r="J106" s="14"/>
      <c r="K106" s="12"/>
      <c r="L106" s="12"/>
      <c r="M106" s="12"/>
    </row>
    <row r="107" spans="1:13" x14ac:dyDescent="0.2">
      <c r="A107" s="12"/>
      <c r="B107" s="12"/>
      <c r="C107" s="12"/>
      <c r="D107" s="12"/>
      <c r="E107" s="14"/>
      <c r="F107" s="14"/>
      <c r="G107" s="14"/>
      <c r="H107" s="14"/>
      <c r="I107" s="14"/>
      <c r="J107" s="14"/>
      <c r="K107" s="12"/>
      <c r="L107" s="12"/>
      <c r="M107" s="12"/>
    </row>
    <row r="108" spans="1:13" x14ac:dyDescent="0.2">
      <c r="A108" s="12"/>
      <c r="B108" s="12"/>
      <c r="C108" s="12"/>
      <c r="D108" s="12"/>
      <c r="E108" s="14"/>
      <c r="F108" s="14"/>
      <c r="G108" s="14"/>
      <c r="H108" s="14"/>
      <c r="I108" s="14"/>
      <c r="J108" s="14"/>
      <c r="K108" s="12"/>
      <c r="L108" s="12"/>
      <c r="M108" s="12"/>
    </row>
    <row r="109" spans="1:13" x14ac:dyDescent="0.2">
      <c r="A109" s="12"/>
      <c r="B109" s="12"/>
      <c r="C109" s="12"/>
      <c r="D109" s="12"/>
      <c r="E109" s="14"/>
      <c r="F109" s="14"/>
      <c r="G109" s="14"/>
      <c r="H109" s="14"/>
      <c r="I109" s="14"/>
      <c r="J109" s="14"/>
      <c r="K109" s="12"/>
      <c r="L109" s="12"/>
      <c r="M109" s="12"/>
    </row>
    <row r="110" spans="1:13" x14ac:dyDescent="0.2">
      <c r="A110" s="12"/>
      <c r="B110" s="12"/>
      <c r="C110" s="12"/>
      <c r="D110" s="12"/>
      <c r="E110" s="14"/>
      <c r="F110" s="14"/>
      <c r="G110" s="14"/>
      <c r="H110" s="14"/>
      <c r="I110" s="14"/>
      <c r="J110" s="14"/>
      <c r="K110" s="12"/>
      <c r="L110" s="12"/>
      <c r="M110" s="12"/>
    </row>
    <row r="111" spans="1:13" x14ac:dyDescent="0.2">
      <c r="A111" s="12"/>
      <c r="B111" s="12"/>
      <c r="C111" s="12"/>
      <c r="D111" s="12"/>
      <c r="E111" s="14"/>
      <c r="F111" s="14"/>
      <c r="G111" s="14"/>
      <c r="H111" s="14"/>
      <c r="I111" s="14"/>
      <c r="J111" s="14"/>
      <c r="K111" s="12"/>
      <c r="L111" s="12"/>
      <c r="M111" s="12"/>
    </row>
    <row r="112" spans="1:13" x14ac:dyDescent="0.2">
      <c r="A112" s="12"/>
      <c r="B112" s="12"/>
      <c r="C112" s="12"/>
      <c r="D112" s="12"/>
      <c r="E112" s="14"/>
      <c r="F112" s="14"/>
      <c r="G112" s="14"/>
      <c r="H112" s="14"/>
      <c r="I112" s="14"/>
      <c r="J112" s="14"/>
      <c r="K112" s="12"/>
      <c r="L112" s="12"/>
      <c r="M112" s="12"/>
    </row>
    <row r="113" spans="1:13" x14ac:dyDescent="0.2">
      <c r="A113" s="12"/>
      <c r="B113" s="12"/>
      <c r="C113" s="12"/>
      <c r="D113" s="12"/>
      <c r="E113" s="14"/>
      <c r="F113" s="14"/>
      <c r="G113" s="14"/>
      <c r="H113" s="14"/>
      <c r="I113" s="14"/>
      <c r="J113" s="14"/>
      <c r="K113" s="12"/>
      <c r="L113" s="12"/>
      <c r="M113" s="12"/>
    </row>
    <row r="114" spans="1:13" x14ac:dyDescent="0.2">
      <c r="A114" s="12"/>
      <c r="B114" s="12"/>
      <c r="C114" s="12"/>
      <c r="D114" s="12"/>
      <c r="E114" s="14"/>
      <c r="F114" s="14"/>
      <c r="G114" s="14"/>
      <c r="H114" s="14"/>
      <c r="I114" s="14"/>
      <c r="J114" s="14"/>
      <c r="K114" s="12"/>
      <c r="L114" s="12"/>
      <c r="M114" s="12"/>
    </row>
    <row r="115" spans="1:13" x14ac:dyDescent="0.2">
      <c r="A115" s="12"/>
      <c r="B115" s="12"/>
      <c r="C115" s="12"/>
      <c r="D115" s="12"/>
      <c r="E115" s="14"/>
      <c r="F115" s="14"/>
      <c r="G115" s="14"/>
      <c r="H115" s="14"/>
      <c r="I115" s="14"/>
      <c r="J115" s="14"/>
      <c r="K115" s="12"/>
      <c r="L115" s="12"/>
      <c r="M115" s="12"/>
    </row>
    <row r="116" spans="1:13" x14ac:dyDescent="0.2">
      <c r="A116" s="12"/>
      <c r="B116" s="12"/>
      <c r="C116" s="12"/>
      <c r="D116" s="12"/>
      <c r="E116" s="14"/>
      <c r="F116" s="14"/>
      <c r="G116" s="14"/>
      <c r="H116" s="14"/>
      <c r="I116" s="14"/>
      <c r="J116" s="14"/>
      <c r="K116" s="12"/>
      <c r="L116" s="12"/>
      <c r="M116" s="12"/>
    </row>
    <row r="117" spans="1:13" x14ac:dyDescent="0.2">
      <c r="A117" s="12"/>
      <c r="B117" s="12"/>
      <c r="C117" s="12"/>
      <c r="D117" s="12"/>
      <c r="E117" s="14"/>
      <c r="F117" s="14"/>
      <c r="G117" s="14"/>
      <c r="H117" s="14"/>
      <c r="I117" s="14"/>
      <c r="J117" s="14"/>
      <c r="K117" s="12"/>
      <c r="L117" s="12"/>
      <c r="M117" s="12"/>
    </row>
    <row r="118" spans="1:13" x14ac:dyDescent="0.2">
      <c r="A118" s="12"/>
      <c r="B118" s="12"/>
      <c r="C118" s="12"/>
      <c r="D118" s="12"/>
      <c r="E118" s="14"/>
      <c r="F118" s="14"/>
      <c r="G118" s="14"/>
      <c r="H118" s="14"/>
      <c r="I118" s="14"/>
      <c r="J118" s="14"/>
      <c r="K118" s="12"/>
      <c r="L118" s="12"/>
      <c r="M118" s="12"/>
    </row>
    <row r="119" spans="1:13" x14ac:dyDescent="0.2">
      <c r="A119" s="12"/>
      <c r="B119" s="12"/>
      <c r="C119" s="12"/>
      <c r="D119" s="12"/>
      <c r="E119" s="14"/>
      <c r="F119" s="14"/>
      <c r="G119" s="14"/>
      <c r="H119" s="14"/>
      <c r="I119" s="14"/>
      <c r="J119" s="14"/>
      <c r="K119" s="12"/>
      <c r="L119" s="12"/>
      <c r="M119" s="12"/>
    </row>
    <row r="120" spans="1:13" x14ac:dyDescent="0.2">
      <c r="A120" s="12"/>
      <c r="B120" s="12"/>
      <c r="C120" s="12"/>
      <c r="D120" s="12"/>
      <c r="E120" s="14"/>
      <c r="F120" s="14"/>
      <c r="G120" s="14"/>
      <c r="H120" s="14"/>
      <c r="I120" s="14"/>
      <c r="J120" s="14"/>
      <c r="K120" s="12"/>
      <c r="L120" s="12"/>
      <c r="M120" s="12"/>
    </row>
    <row r="121" spans="1:13" x14ac:dyDescent="0.2">
      <c r="A121" s="12"/>
      <c r="B121" s="12"/>
      <c r="C121" s="12"/>
      <c r="D121" s="12"/>
      <c r="E121" s="14"/>
      <c r="F121" s="14"/>
      <c r="G121" s="14"/>
      <c r="H121" s="14"/>
      <c r="I121" s="14"/>
      <c r="J121" s="14"/>
      <c r="K121" s="12"/>
      <c r="L121" s="12"/>
      <c r="M121" s="12"/>
    </row>
    <row r="122" spans="1:13" x14ac:dyDescent="0.2">
      <c r="A122" s="12"/>
      <c r="B122" s="12"/>
      <c r="C122" s="12"/>
      <c r="D122" s="12"/>
      <c r="E122" s="14"/>
      <c r="F122" s="14"/>
      <c r="G122" s="14"/>
      <c r="H122" s="14"/>
      <c r="I122" s="14"/>
      <c r="J122" s="14"/>
      <c r="K122" s="12"/>
      <c r="L122" s="12"/>
      <c r="M122" s="12"/>
    </row>
    <row r="123" spans="1:13" x14ac:dyDescent="0.2">
      <c r="A123" s="12"/>
      <c r="B123" s="12"/>
      <c r="C123" s="12"/>
      <c r="D123" s="12"/>
      <c r="E123" s="14"/>
      <c r="F123" s="14"/>
      <c r="G123" s="14"/>
      <c r="H123" s="14"/>
      <c r="I123" s="14"/>
      <c r="J123" s="14"/>
      <c r="K123" s="12"/>
      <c r="L123" s="12"/>
      <c r="M123" s="12"/>
    </row>
    <row r="124" spans="1:13" x14ac:dyDescent="0.2">
      <c r="A124" s="12"/>
      <c r="B124" s="12"/>
      <c r="C124" s="12"/>
      <c r="D124" s="12"/>
      <c r="E124" s="14"/>
      <c r="F124" s="14"/>
      <c r="G124" s="14"/>
      <c r="H124" s="14"/>
      <c r="I124" s="14"/>
      <c r="J124" s="14"/>
      <c r="K124" s="12"/>
      <c r="L124" s="12"/>
      <c r="M124" s="12"/>
    </row>
    <row r="125" spans="1:13" x14ac:dyDescent="0.2">
      <c r="A125" s="12"/>
      <c r="B125" s="12"/>
      <c r="C125" s="12"/>
      <c r="D125" s="12"/>
      <c r="E125" s="14"/>
      <c r="F125" s="14"/>
      <c r="G125" s="14"/>
      <c r="H125" s="14"/>
      <c r="I125" s="14"/>
      <c r="J125" s="14"/>
      <c r="K125" s="12"/>
      <c r="L125" s="12"/>
      <c r="M125" s="12"/>
    </row>
    <row r="126" spans="1:13" x14ac:dyDescent="0.2">
      <c r="A126" s="12"/>
      <c r="B126" s="12"/>
      <c r="C126" s="12"/>
      <c r="D126" s="12"/>
      <c r="E126" s="14"/>
      <c r="F126" s="14"/>
      <c r="G126" s="14"/>
      <c r="H126" s="14"/>
      <c r="I126" s="14"/>
      <c r="J126" s="14"/>
      <c r="K126" s="12"/>
      <c r="L126" s="12"/>
      <c r="M126" s="12"/>
    </row>
    <row r="127" spans="1:13" x14ac:dyDescent="0.2">
      <c r="A127" s="12"/>
      <c r="B127" s="12"/>
      <c r="C127" s="12"/>
      <c r="D127" s="12"/>
      <c r="E127" s="14"/>
      <c r="F127" s="14"/>
      <c r="G127" s="14"/>
      <c r="H127" s="14"/>
      <c r="I127" s="14"/>
      <c r="J127" s="14"/>
      <c r="K127" s="12"/>
      <c r="L127" s="12"/>
      <c r="M127" s="12"/>
    </row>
    <row r="128" spans="1:13" x14ac:dyDescent="0.2">
      <c r="A128" s="12"/>
      <c r="B128" s="12"/>
      <c r="C128" s="12"/>
      <c r="D128" s="12"/>
      <c r="E128" s="14"/>
      <c r="F128" s="14"/>
      <c r="G128" s="14"/>
      <c r="H128" s="14"/>
      <c r="I128" s="14"/>
      <c r="J128" s="14"/>
      <c r="K128" s="12"/>
      <c r="L128" s="12"/>
      <c r="M128" s="12"/>
    </row>
    <row r="129" spans="1:13" x14ac:dyDescent="0.2">
      <c r="A129" s="12"/>
      <c r="B129" s="12"/>
      <c r="C129" s="12"/>
      <c r="D129" s="12"/>
      <c r="E129" s="14"/>
      <c r="F129" s="14"/>
      <c r="G129" s="14"/>
      <c r="H129" s="14"/>
      <c r="I129" s="14"/>
      <c r="J129" s="14"/>
      <c r="K129" s="12"/>
      <c r="L129" s="12"/>
      <c r="M129" s="12"/>
    </row>
    <row r="130" spans="1:13" x14ac:dyDescent="0.2">
      <c r="A130" s="12"/>
      <c r="B130" s="12"/>
      <c r="C130" s="12"/>
      <c r="D130" s="12"/>
      <c r="E130" s="14"/>
      <c r="F130" s="14"/>
      <c r="G130" s="14"/>
      <c r="H130" s="14"/>
      <c r="I130" s="14"/>
      <c r="J130" s="14"/>
      <c r="K130" s="12"/>
      <c r="L130" s="12"/>
      <c r="M130" s="12"/>
    </row>
    <row r="131" spans="1:13" x14ac:dyDescent="0.2">
      <c r="A131" s="12"/>
      <c r="B131" s="12"/>
      <c r="C131" s="12"/>
      <c r="D131" s="12"/>
      <c r="E131" s="14"/>
      <c r="F131" s="14"/>
      <c r="G131" s="14"/>
      <c r="H131" s="14"/>
      <c r="I131" s="14"/>
      <c r="J131" s="14"/>
      <c r="K131" s="12"/>
      <c r="L131" s="12"/>
      <c r="M131" s="12"/>
    </row>
    <row r="132" spans="1:13" x14ac:dyDescent="0.2">
      <c r="A132" s="12"/>
      <c r="B132" s="12"/>
      <c r="C132" s="12"/>
      <c r="D132" s="12"/>
      <c r="E132" s="14"/>
      <c r="F132" s="14"/>
      <c r="G132" s="14"/>
      <c r="H132" s="14"/>
      <c r="I132" s="14"/>
      <c r="J132" s="14"/>
      <c r="K132" s="12"/>
      <c r="L132" s="12"/>
      <c r="M132" s="12"/>
    </row>
    <row r="133" spans="1:13" x14ac:dyDescent="0.2">
      <c r="A133" s="12"/>
      <c r="B133" s="12"/>
      <c r="C133" s="12"/>
      <c r="D133" s="12"/>
      <c r="E133" s="14"/>
      <c r="F133" s="14"/>
      <c r="G133" s="14"/>
      <c r="H133" s="14"/>
      <c r="I133" s="14"/>
      <c r="J133" s="14"/>
      <c r="K133" s="12"/>
      <c r="L133" s="12"/>
      <c r="M133" s="12"/>
    </row>
    <row r="134" spans="1:13" x14ac:dyDescent="0.2">
      <c r="A134" s="12"/>
      <c r="B134" s="12"/>
      <c r="C134" s="12"/>
      <c r="D134" s="12"/>
      <c r="E134" s="14"/>
      <c r="F134" s="14"/>
      <c r="G134" s="14"/>
      <c r="H134" s="14"/>
      <c r="I134" s="14"/>
      <c r="J134" s="14"/>
      <c r="K134" s="12"/>
      <c r="L134" s="12"/>
      <c r="M134" s="12"/>
    </row>
    <row r="135" spans="1:13" x14ac:dyDescent="0.2">
      <c r="A135" s="12"/>
      <c r="B135" s="12"/>
      <c r="C135" s="12"/>
      <c r="D135" s="12"/>
      <c r="E135" s="14"/>
      <c r="F135" s="14"/>
      <c r="G135" s="14"/>
      <c r="H135" s="14"/>
      <c r="I135" s="14"/>
      <c r="J135" s="14"/>
      <c r="K135" s="12"/>
      <c r="L135" s="12"/>
      <c r="M135" s="12"/>
    </row>
    <row r="136" spans="1:13" x14ac:dyDescent="0.2">
      <c r="A136" s="12"/>
      <c r="B136" s="12"/>
      <c r="C136" s="12"/>
      <c r="D136" s="12"/>
      <c r="E136" s="14"/>
      <c r="F136" s="14"/>
      <c r="G136" s="14"/>
      <c r="H136" s="14"/>
      <c r="I136" s="14"/>
      <c r="J136" s="14"/>
      <c r="K136" s="12"/>
      <c r="L136" s="12"/>
      <c r="M136" s="12"/>
    </row>
    <row r="137" spans="1:13" x14ac:dyDescent="0.2">
      <c r="A137" s="12"/>
      <c r="B137" s="12"/>
      <c r="C137" s="12"/>
      <c r="D137" s="12"/>
      <c r="E137" s="14"/>
      <c r="F137" s="14"/>
      <c r="G137" s="14"/>
      <c r="H137" s="14"/>
      <c r="I137" s="14"/>
      <c r="J137" s="14"/>
      <c r="K137" s="12"/>
      <c r="L137" s="12"/>
      <c r="M137" s="12"/>
    </row>
    <row r="138" spans="1:13" x14ac:dyDescent="0.2">
      <c r="A138" s="12"/>
      <c r="B138" s="12"/>
      <c r="C138" s="12"/>
      <c r="D138" s="12"/>
      <c r="E138" s="14"/>
      <c r="F138" s="14"/>
      <c r="G138" s="14"/>
      <c r="H138" s="14"/>
      <c r="I138" s="14"/>
      <c r="J138" s="14"/>
      <c r="K138" s="12"/>
      <c r="L138" s="12"/>
      <c r="M138" s="12"/>
    </row>
    <row r="139" spans="1:13" x14ac:dyDescent="0.2">
      <c r="A139" s="12"/>
      <c r="B139" s="12"/>
      <c r="C139" s="12"/>
      <c r="D139" s="12"/>
      <c r="E139" s="14"/>
      <c r="F139" s="14"/>
      <c r="G139" s="14"/>
      <c r="H139" s="14"/>
      <c r="I139" s="14"/>
      <c r="J139" s="14"/>
      <c r="K139" s="12"/>
      <c r="L139" s="12"/>
      <c r="M139" s="12"/>
    </row>
    <row r="140" spans="1:13" x14ac:dyDescent="0.2">
      <c r="A140" s="12"/>
      <c r="B140" s="12"/>
      <c r="C140" s="12"/>
      <c r="D140" s="12"/>
      <c r="E140" s="14"/>
      <c r="F140" s="14"/>
      <c r="G140" s="14"/>
      <c r="H140" s="14"/>
      <c r="I140" s="14"/>
      <c r="J140" s="14"/>
      <c r="K140" s="12"/>
      <c r="L140" s="12"/>
      <c r="M140" s="12"/>
    </row>
    <row r="141" spans="1:13" x14ac:dyDescent="0.2">
      <c r="A141" s="12"/>
      <c r="B141" s="12"/>
      <c r="C141" s="12"/>
      <c r="D141" s="12"/>
      <c r="E141" s="14"/>
      <c r="F141" s="14"/>
      <c r="G141" s="14"/>
      <c r="H141" s="14"/>
      <c r="I141" s="14"/>
      <c r="J141" s="14"/>
      <c r="K141" s="12"/>
      <c r="L141" s="12"/>
      <c r="M141" s="12"/>
    </row>
    <row r="142" spans="1:13" x14ac:dyDescent="0.2">
      <c r="A142" s="12"/>
      <c r="B142" s="12"/>
      <c r="C142" s="12"/>
      <c r="D142" s="12"/>
      <c r="E142" s="14"/>
      <c r="F142" s="14"/>
      <c r="G142" s="14"/>
      <c r="H142" s="14"/>
      <c r="I142" s="14"/>
      <c r="J142" s="14"/>
      <c r="K142" s="12"/>
      <c r="L142" s="12"/>
      <c r="M142" s="12"/>
    </row>
    <row r="143" spans="1:13" x14ac:dyDescent="0.2">
      <c r="A143" s="12"/>
      <c r="B143" s="12"/>
      <c r="C143" s="12"/>
      <c r="D143" s="12"/>
      <c r="E143" s="14"/>
      <c r="F143" s="14"/>
      <c r="G143" s="14"/>
      <c r="H143" s="14"/>
      <c r="I143" s="14"/>
      <c r="J143" s="14"/>
      <c r="K143" s="12"/>
      <c r="L143" s="12"/>
      <c r="M143" s="12"/>
    </row>
    <row r="144" spans="1:13" x14ac:dyDescent="0.2">
      <c r="A144" s="12"/>
      <c r="B144" s="12"/>
      <c r="C144" s="12"/>
      <c r="D144" s="12"/>
      <c r="E144" s="14"/>
      <c r="F144" s="14"/>
      <c r="G144" s="14"/>
      <c r="H144" s="14"/>
      <c r="I144" s="14"/>
      <c r="J144" s="14"/>
      <c r="K144" s="12"/>
      <c r="L144" s="12"/>
      <c r="M144" s="12"/>
    </row>
    <row r="145" spans="1:13" x14ac:dyDescent="0.2">
      <c r="A145" s="12"/>
      <c r="B145" s="12"/>
      <c r="C145" s="12"/>
      <c r="D145" s="12"/>
      <c r="E145" s="14"/>
      <c r="F145" s="14"/>
      <c r="G145" s="14"/>
      <c r="H145" s="14"/>
      <c r="I145" s="14"/>
      <c r="J145" s="14"/>
      <c r="K145" s="12"/>
      <c r="L145" s="12"/>
      <c r="M145" s="12"/>
    </row>
    <row r="146" spans="1:13" x14ac:dyDescent="0.2">
      <c r="A146" s="12"/>
      <c r="B146" s="12"/>
      <c r="C146" s="12"/>
      <c r="D146" s="12"/>
      <c r="E146" s="14"/>
      <c r="F146" s="14"/>
      <c r="G146" s="14"/>
      <c r="H146" s="14"/>
      <c r="I146" s="14"/>
      <c r="J146" s="14"/>
      <c r="K146" s="12"/>
      <c r="L146" s="12"/>
      <c r="M146" s="12"/>
    </row>
    <row r="147" spans="1:13" x14ac:dyDescent="0.2">
      <c r="A147" s="12"/>
      <c r="B147" s="12"/>
      <c r="C147" s="12"/>
      <c r="D147" s="12"/>
      <c r="E147" s="14"/>
      <c r="F147" s="14"/>
      <c r="G147" s="14"/>
      <c r="H147" s="14"/>
      <c r="I147" s="14"/>
      <c r="J147" s="14"/>
      <c r="K147" s="12"/>
      <c r="L147" s="12"/>
      <c r="M147" s="12"/>
    </row>
    <row r="148" spans="1:13" x14ac:dyDescent="0.2">
      <c r="A148" s="12"/>
      <c r="B148" s="12"/>
      <c r="C148" s="12"/>
      <c r="D148" s="12"/>
      <c r="E148" s="14"/>
      <c r="F148" s="14"/>
      <c r="G148" s="14"/>
      <c r="H148" s="14"/>
      <c r="I148" s="14"/>
      <c r="J148" s="14"/>
      <c r="K148" s="12"/>
      <c r="L148" s="12"/>
      <c r="M148" s="12"/>
    </row>
    <row r="149" spans="1:13" x14ac:dyDescent="0.2">
      <c r="A149" s="12"/>
      <c r="B149" s="12"/>
      <c r="C149" s="12"/>
      <c r="D149" s="12"/>
      <c r="E149" s="14"/>
      <c r="F149" s="14"/>
      <c r="G149" s="14"/>
      <c r="H149" s="14"/>
      <c r="I149" s="14"/>
      <c r="J149" s="14"/>
      <c r="K149" s="12"/>
      <c r="L149" s="12"/>
      <c r="M149" s="12"/>
    </row>
    <row r="150" spans="1:13" x14ac:dyDescent="0.2">
      <c r="A150" s="12"/>
      <c r="B150" s="12"/>
      <c r="C150" s="12"/>
      <c r="D150" s="12"/>
      <c r="E150" s="14"/>
      <c r="F150" s="14"/>
      <c r="G150" s="14"/>
      <c r="H150" s="14"/>
      <c r="I150" s="14"/>
      <c r="J150" s="14"/>
      <c r="K150" s="12"/>
      <c r="L150" s="12"/>
      <c r="M150" s="12"/>
    </row>
    <row r="151" spans="1:13" x14ac:dyDescent="0.2">
      <c r="A151" s="12"/>
      <c r="B151" s="12"/>
      <c r="C151" s="12"/>
      <c r="D151" s="12"/>
      <c r="E151" s="14"/>
      <c r="F151" s="14"/>
      <c r="G151" s="14"/>
      <c r="H151" s="14"/>
      <c r="I151" s="14"/>
      <c r="J151" s="14"/>
      <c r="K151" s="12"/>
      <c r="L151" s="12"/>
      <c r="M151" s="12"/>
    </row>
    <row r="152" spans="1:13" x14ac:dyDescent="0.2">
      <c r="A152" s="12"/>
      <c r="B152" s="12"/>
      <c r="C152" s="12"/>
      <c r="D152" s="12"/>
      <c r="E152" s="14"/>
      <c r="F152" s="14"/>
      <c r="G152" s="14"/>
      <c r="H152" s="14"/>
      <c r="I152" s="14"/>
      <c r="J152" s="14"/>
      <c r="K152" s="12"/>
      <c r="L152" s="12"/>
      <c r="M152" s="12"/>
    </row>
    <row r="153" spans="1:13" x14ac:dyDescent="0.2">
      <c r="A153" s="12"/>
      <c r="B153" s="12"/>
      <c r="C153" s="12"/>
      <c r="D153" s="12"/>
      <c r="E153" s="14"/>
      <c r="F153" s="14"/>
      <c r="G153" s="14"/>
      <c r="H153" s="14"/>
      <c r="I153" s="14"/>
      <c r="J153" s="14"/>
      <c r="K153" s="12"/>
      <c r="L153" s="12"/>
      <c r="M153" s="12"/>
    </row>
    <row r="154" spans="1:13" x14ac:dyDescent="0.2">
      <c r="A154" s="12"/>
      <c r="B154" s="12"/>
      <c r="C154" s="12"/>
      <c r="D154" s="12"/>
      <c r="E154" s="14"/>
      <c r="F154" s="14"/>
      <c r="G154" s="14"/>
      <c r="H154" s="14"/>
      <c r="I154" s="14"/>
      <c r="J154" s="14"/>
      <c r="K154" s="12"/>
      <c r="L154" s="12"/>
      <c r="M154" s="12"/>
    </row>
    <row r="155" spans="1:13" x14ac:dyDescent="0.2">
      <c r="A155" s="12"/>
      <c r="B155" s="12"/>
      <c r="C155" s="12"/>
      <c r="D155" s="12"/>
      <c r="E155" s="14"/>
      <c r="F155" s="14"/>
      <c r="G155" s="14"/>
      <c r="H155" s="14"/>
      <c r="I155" s="14"/>
      <c r="J155" s="14"/>
      <c r="K155" s="12"/>
      <c r="L155" s="12"/>
      <c r="M155" s="12"/>
    </row>
    <row r="156" spans="1:13" x14ac:dyDescent="0.2">
      <c r="A156" s="12"/>
      <c r="B156" s="12"/>
      <c r="C156" s="12"/>
      <c r="D156" s="12"/>
      <c r="E156" s="14"/>
      <c r="F156" s="14"/>
      <c r="G156" s="14"/>
      <c r="H156" s="14"/>
      <c r="I156" s="14"/>
      <c r="J156" s="14"/>
      <c r="K156" s="12"/>
      <c r="L156" s="12"/>
      <c r="M156" s="12"/>
    </row>
    <row r="157" spans="1:13" x14ac:dyDescent="0.2">
      <c r="A157" s="12"/>
      <c r="B157" s="12"/>
      <c r="C157" s="12"/>
      <c r="D157" s="12"/>
      <c r="E157" s="14"/>
      <c r="F157" s="14"/>
      <c r="G157" s="14"/>
      <c r="H157" s="14"/>
      <c r="I157" s="14"/>
      <c r="J157" s="14"/>
      <c r="K157" s="12"/>
      <c r="L157" s="12"/>
      <c r="M157" s="12"/>
    </row>
    <row r="158" spans="1:13" x14ac:dyDescent="0.2">
      <c r="A158" s="12"/>
      <c r="B158" s="12"/>
      <c r="C158" s="12"/>
      <c r="D158" s="12"/>
      <c r="E158" s="14"/>
      <c r="F158" s="14"/>
      <c r="G158" s="14"/>
      <c r="H158" s="14"/>
      <c r="I158" s="14"/>
      <c r="J158" s="14"/>
      <c r="K158" s="12"/>
      <c r="L158" s="12"/>
      <c r="M158" s="12"/>
    </row>
    <row r="159" spans="1:13" x14ac:dyDescent="0.2">
      <c r="A159" s="12"/>
      <c r="B159" s="12"/>
      <c r="C159" s="12"/>
      <c r="D159" s="12"/>
      <c r="E159" s="14"/>
      <c r="F159" s="14"/>
      <c r="G159" s="14"/>
      <c r="H159" s="14"/>
      <c r="I159" s="14"/>
      <c r="J159" s="14"/>
      <c r="K159" s="12"/>
      <c r="L159" s="12"/>
      <c r="M159" s="12"/>
    </row>
    <row r="160" spans="1:13" x14ac:dyDescent="0.2">
      <c r="A160" s="12"/>
      <c r="B160" s="12"/>
      <c r="C160" s="12"/>
      <c r="D160" s="12"/>
      <c r="E160" s="14"/>
      <c r="F160" s="14"/>
      <c r="G160" s="14"/>
      <c r="H160" s="14"/>
      <c r="I160" s="14"/>
      <c r="J160" s="14"/>
      <c r="K160" s="12"/>
      <c r="L160" s="12"/>
      <c r="M160" s="12"/>
    </row>
    <row r="161" spans="1:13" x14ac:dyDescent="0.2">
      <c r="A161" s="12"/>
      <c r="B161" s="12"/>
      <c r="C161" s="12"/>
      <c r="D161" s="12"/>
      <c r="E161" s="14"/>
      <c r="F161" s="14"/>
      <c r="G161" s="14"/>
      <c r="H161" s="14"/>
      <c r="I161" s="14"/>
      <c r="J161" s="14"/>
      <c r="K161" s="12"/>
      <c r="L161" s="12"/>
      <c r="M161" s="12"/>
    </row>
    <row r="162" spans="1:13" x14ac:dyDescent="0.2">
      <c r="A162" s="12"/>
      <c r="B162" s="12"/>
      <c r="C162" s="12"/>
      <c r="D162" s="12"/>
      <c r="E162" s="14"/>
      <c r="F162" s="14"/>
      <c r="G162" s="14"/>
      <c r="H162" s="14"/>
      <c r="I162" s="14"/>
      <c r="J162" s="14"/>
      <c r="K162" s="12"/>
      <c r="L162" s="12"/>
      <c r="M162" s="12"/>
    </row>
    <row r="163" spans="1:13" x14ac:dyDescent="0.2">
      <c r="A163" s="12"/>
      <c r="B163" s="12"/>
      <c r="C163" s="12"/>
      <c r="D163" s="12"/>
      <c r="E163" s="14"/>
      <c r="F163" s="14"/>
      <c r="G163" s="14"/>
      <c r="H163" s="14"/>
      <c r="I163" s="14"/>
      <c r="J163" s="14"/>
      <c r="K163" s="12"/>
      <c r="L163" s="12"/>
      <c r="M163" s="12"/>
    </row>
    <row r="164" spans="1:13" x14ac:dyDescent="0.2">
      <c r="A164" s="12"/>
      <c r="B164" s="12"/>
      <c r="C164" s="12"/>
      <c r="D164" s="12"/>
      <c r="E164" s="14"/>
      <c r="F164" s="14"/>
      <c r="G164" s="14"/>
      <c r="H164" s="14"/>
      <c r="I164" s="14"/>
      <c r="J164" s="14"/>
      <c r="K164" s="12"/>
      <c r="L164" s="12"/>
      <c r="M164" s="12"/>
    </row>
    <row r="165" spans="1:13" x14ac:dyDescent="0.2">
      <c r="A165" s="12"/>
      <c r="B165" s="12"/>
      <c r="C165" s="12"/>
      <c r="D165" s="12"/>
      <c r="E165" s="14"/>
      <c r="F165" s="14"/>
      <c r="G165" s="14"/>
      <c r="H165" s="14"/>
      <c r="I165" s="14"/>
      <c r="J165" s="14"/>
      <c r="K165" s="12"/>
      <c r="L165" s="12"/>
      <c r="M165" s="12"/>
    </row>
    <row r="166" spans="1:13" x14ac:dyDescent="0.2">
      <c r="A166" s="12"/>
      <c r="B166" s="12"/>
      <c r="C166" s="12"/>
      <c r="D166" s="12"/>
      <c r="E166" s="14"/>
      <c r="F166" s="14"/>
      <c r="G166" s="14"/>
      <c r="H166" s="14"/>
      <c r="I166" s="14"/>
      <c r="J166" s="14"/>
      <c r="K166" s="12"/>
      <c r="L166" s="12"/>
      <c r="M166" s="12"/>
    </row>
    <row r="167" spans="1:13" x14ac:dyDescent="0.2">
      <c r="A167" s="12"/>
      <c r="B167" s="12"/>
      <c r="C167" s="12"/>
      <c r="D167" s="12"/>
      <c r="E167" s="14"/>
      <c r="F167" s="14"/>
      <c r="G167" s="14"/>
      <c r="H167" s="14"/>
      <c r="I167" s="14"/>
      <c r="J167" s="14"/>
      <c r="K167" s="12"/>
      <c r="L167" s="12"/>
      <c r="M167" s="12"/>
    </row>
    <row r="168" spans="1:13" x14ac:dyDescent="0.2">
      <c r="A168" s="12"/>
      <c r="B168" s="12"/>
      <c r="C168" s="12"/>
      <c r="D168" s="12"/>
      <c r="E168" s="14"/>
      <c r="F168" s="14"/>
      <c r="G168" s="14"/>
      <c r="H168" s="14"/>
      <c r="I168" s="14"/>
      <c r="J168" s="14"/>
      <c r="K168" s="12"/>
      <c r="L168" s="12"/>
      <c r="M168" s="12"/>
    </row>
    <row r="169" spans="1:13" x14ac:dyDescent="0.2">
      <c r="A169" s="12"/>
      <c r="B169" s="12"/>
      <c r="C169" s="12"/>
      <c r="D169" s="12"/>
      <c r="E169" s="14"/>
      <c r="F169" s="14"/>
      <c r="G169" s="14"/>
      <c r="H169" s="14"/>
      <c r="I169" s="14"/>
      <c r="J169" s="14"/>
      <c r="K169" s="12"/>
      <c r="L169" s="12"/>
      <c r="M169" s="12"/>
    </row>
    <row r="170" spans="1:13" x14ac:dyDescent="0.2">
      <c r="A170" s="12"/>
      <c r="B170" s="12"/>
      <c r="C170" s="12"/>
      <c r="D170" s="12"/>
      <c r="E170" s="14"/>
      <c r="F170" s="14"/>
      <c r="G170" s="14"/>
      <c r="H170" s="14"/>
      <c r="I170" s="14"/>
      <c r="J170" s="14"/>
      <c r="K170" s="12"/>
      <c r="L170" s="12"/>
      <c r="M170" s="12"/>
    </row>
    <row r="171" spans="1:13" x14ac:dyDescent="0.2">
      <c r="A171" s="12"/>
      <c r="B171" s="12"/>
      <c r="C171" s="12"/>
      <c r="D171" s="12"/>
      <c r="E171" s="14"/>
      <c r="F171" s="14"/>
      <c r="G171" s="14"/>
      <c r="H171" s="14"/>
      <c r="I171" s="14"/>
      <c r="J171" s="14"/>
      <c r="K171" s="12"/>
      <c r="L171" s="12"/>
      <c r="M171" s="12"/>
    </row>
    <row r="172" spans="1:13" x14ac:dyDescent="0.2">
      <c r="A172" s="12"/>
      <c r="B172" s="12"/>
      <c r="C172" s="12"/>
      <c r="D172" s="12"/>
      <c r="E172" s="14"/>
      <c r="F172" s="14"/>
      <c r="G172" s="14"/>
      <c r="H172" s="14"/>
      <c r="I172" s="14"/>
      <c r="J172" s="14"/>
      <c r="K172" s="12"/>
      <c r="L172" s="12"/>
      <c r="M172" s="12"/>
    </row>
    <row r="173" spans="1:13" x14ac:dyDescent="0.2">
      <c r="A173" s="12"/>
      <c r="B173" s="12"/>
      <c r="C173" s="12"/>
      <c r="D173" s="12"/>
      <c r="E173" s="14"/>
      <c r="F173" s="14"/>
      <c r="G173" s="14"/>
      <c r="H173" s="14"/>
      <c r="I173" s="14"/>
      <c r="J173" s="14"/>
      <c r="K173" s="12"/>
      <c r="L173" s="12"/>
      <c r="M173" s="12"/>
    </row>
    <row r="174" spans="1:13" x14ac:dyDescent="0.2">
      <c r="A174" s="12"/>
      <c r="B174" s="12"/>
      <c r="C174" s="12"/>
      <c r="D174" s="12"/>
      <c r="E174" s="14"/>
      <c r="F174" s="14"/>
      <c r="G174" s="14"/>
      <c r="H174" s="14"/>
      <c r="I174" s="14"/>
      <c r="J174" s="14"/>
      <c r="K174" s="12"/>
      <c r="L174" s="12"/>
      <c r="M174" s="12"/>
    </row>
    <row r="175" spans="1:13" x14ac:dyDescent="0.2">
      <c r="A175" s="12"/>
      <c r="B175" s="12"/>
      <c r="C175" s="12"/>
      <c r="D175" s="12"/>
      <c r="E175" s="14"/>
      <c r="F175" s="14"/>
      <c r="G175" s="14"/>
      <c r="H175" s="14"/>
      <c r="I175" s="14"/>
      <c r="J175" s="14"/>
      <c r="K175" s="12"/>
      <c r="L175" s="12"/>
      <c r="M175" s="12"/>
    </row>
    <row r="176" spans="1:13" x14ac:dyDescent="0.2">
      <c r="A176" s="12"/>
      <c r="B176" s="12"/>
      <c r="C176" s="12"/>
      <c r="D176" s="12"/>
      <c r="E176" s="14"/>
      <c r="F176" s="14"/>
      <c r="G176" s="14"/>
      <c r="H176" s="14"/>
      <c r="I176" s="14"/>
      <c r="J176" s="14"/>
      <c r="K176" s="12"/>
      <c r="L176" s="12"/>
      <c r="M176" s="12"/>
    </row>
    <row r="177" spans="1:13" x14ac:dyDescent="0.2">
      <c r="A177" s="12"/>
      <c r="B177" s="12"/>
      <c r="C177" s="12"/>
      <c r="D177" s="12"/>
      <c r="E177" s="14"/>
      <c r="F177" s="14"/>
      <c r="G177" s="14"/>
      <c r="H177" s="14"/>
      <c r="I177" s="14"/>
      <c r="J177" s="14"/>
      <c r="K177" s="12"/>
      <c r="L177" s="12"/>
      <c r="M177" s="12"/>
    </row>
    <row r="178" spans="1:13" x14ac:dyDescent="0.2">
      <c r="A178" s="12"/>
      <c r="B178" s="12"/>
      <c r="C178" s="12"/>
      <c r="D178" s="12"/>
      <c r="E178" s="14"/>
      <c r="F178" s="14"/>
      <c r="G178" s="14"/>
      <c r="H178" s="14"/>
      <c r="I178" s="14"/>
      <c r="J178" s="14"/>
      <c r="K178" s="12"/>
      <c r="L178" s="12"/>
      <c r="M178" s="12"/>
    </row>
    <row r="179" spans="1:13" x14ac:dyDescent="0.2">
      <c r="A179" s="12"/>
      <c r="B179" s="12"/>
      <c r="C179" s="12"/>
      <c r="D179" s="12"/>
      <c r="E179" s="14"/>
      <c r="F179" s="14"/>
      <c r="G179" s="14"/>
      <c r="H179" s="14"/>
      <c r="I179" s="14"/>
      <c r="J179" s="14"/>
      <c r="K179" s="12"/>
      <c r="L179" s="12"/>
      <c r="M179" s="12"/>
    </row>
    <row r="180" spans="1:13" x14ac:dyDescent="0.2">
      <c r="A180" s="12"/>
      <c r="B180" s="12"/>
      <c r="C180" s="12"/>
      <c r="D180" s="12"/>
      <c r="E180" s="14"/>
      <c r="F180" s="14"/>
      <c r="G180" s="14"/>
      <c r="H180" s="14"/>
      <c r="I180" s="14"/>
      <c r="J180" s="14"/>
      <c r="K180" s="12"/>
      <c r="L180" s="12"/>
      <c r="M180" s="12"/>
    </row>
    <row r="181" spans="1:13" x14ac:dyDescent="0.2">
      <c r="A181" s="12"/>
      <c r="B181" s="12"/>
      <c r="C181" s="12"/>
      <c r="D181" s="12"/>
      <c r="E181" s="14"/>
      <c r="F181" s="14"/>
      <c r="G181" s="14"/>
      <c r="H181" s="14"/>
      <c r="I181" s="14"/>
      <c r="J181" s="14"/>
      <c r="K181" s="12"/>
      <c r="L181" s="12"/>
      <c r="M181" s="12"/>
    </row>
    <row r="182" spans="1:13" x14ac:dyDescent="0.2">
      <c r="A182" s="12"/>
      <c r="B182" s="12"/>
      <c r="C182" s="12"/>
      <c r="D182" s="12"/>
      <c r="E182" s="14"/>
      <c r="F182" s="14"/>
      <c r="G182" s="14"/>
      <c r="H182" s="14"/>
      <c r="I182" s="14"/>
      <c r="J182" s="14"/>
      <c r="K182" s="12"/>
      <c r="L182" s="12"/>
      <c r="M182" s="12"/>
    </row>
    <row r="183" spans="1:13" x14ac:dyDescent="0.2">
      <c r="A183" s="12"/>
      <c r="B183" s="12"/>
      <c r="C183" s="12"/>
      <c r="D183" s="12"/>
      <c r="E183" s="14"/>
      <c r="F183" s="14"/>
      <c r="G183" s="14"/>
      <c r="H183" s="14"/>
      <c r="I183" s="14"/>
      <c r="J183" s="14"/>
      <c r="K183" s="12"/>
      <c r="L183" s="12"/>
      <c r="M183" s="12"/>
    </row>
    <row r="184" spans="1:13" x14ac:dyDescent="0.2">
      <c r="A184" s="12"/>
      <c r="B184" s="12"/>
      <c r="C184" s="12"/>
      <c r="D184" s="12"/>
      <c r="E184" s="14"/>
      <c r="F184" s="14"/>
      <c r="G184" s="14"/>
      <c r="H184" s="14"/>
      <c r="I184" s="14"/>
      <c r="J184" s="14"/>
      <c r="K184" s="12"/>
      <c r="L184" s="12"/>
      <c r="M184" s="12"/>
    </row>
    <row r="185" spans="1:13" x14ac:dyDescent="0.2">
      <c r="A185" s="12"/>
      <c r="B185" s="12"/>
      <c r="C185" s="12"/>
      <c r="D185" s="12"/>
      <c r="E185" s="14"/>
      <c r="F185" s="14"/>
      <c r="G185" s="14"/>
      <c r="H185" s="14"/>
      <c r="I185" s="14"/>
      <c r="J185" s="14"/>
      <c r="K185" s="12"/>
      <c r="L185" s="12"/>
      <c r="M185" s="12"/>
    </row>
    <row r="186" spans="1:13" x14ac:dyDescent="0.2">
      <c r="A186" s="12"/>
      <c r="B186" s="12"/>
      <c r="C186" s="12"/>
      <c r="D186" s="12"/>
      <c r="E186" s="14"/>
      <c r="F186" s="14"/>
      <c r="G186" s="14"/>
      <c r="H186" s="14"/>
      <c r="I186" s="14"/>
      <c r="J186" s="14"/>
      <c r="K186" s="12"/>
      <c r="L186" s="12"/>
      <c r="M186" s="12"/>
    </row>
    <row r="187" spans="1:13" x14ac:dyDescent="0.2">
      <c r="A187" s="12"/>
      <c r="B187" s="12"/>
      <c r="C187" s="12"/>
      <c r="D187" s="12"/>
      <c r="E187" s="14"/>
      <c r="F187" s="14"/>
      <c r="G187" s="14"/>
      <c r="H187" s="14"/>
      <c r="I187" s="14"/>
      <c r="J187" s="14"/>
      <c r="K187" s="12"/>
      <c r="L187" s="12"/>
      <c r="M187" s="12"/>
    </row>
    <row r="188" spans="1:13" x14ac:dyDescent="0.2">
      <c r="A188" s="12"/>
      <c r="B188" s="12"/>
      <c r="C188" s="12"/>
      <c r="D188" s="12"/>
      <c r="E188" s="14"/>
      <c r="F188" s="14"/>
      <c r="G188" s="14"/>
      <c r="H188" s="14"/>
      <c r="I188" s="14"/>
      <c r="J188" s="14"/>
      <c r="K188" s="12"/>
      <c r="L188" s="12"/>
      <c r="M188" s="12"/>
    </row>
    <row r="189" spans="1:13" x14ac:dyDescent="0.2">
      <c r="A189" s="12"/>
      <c r="B189" s="12"/>
      <c r="C189" s="12"/>
      <c r="D189" s="12"/>
      <c r="E189" s="14"/>
      <c r="F189" s="14"/>
      <c r="G189" s="14"/>
      <c r="H189" s="14"/>
      <c r="I189" s="14"/>
      <c r="J189" s="14"/>
      <c r="K189" s="12"/>
      <c r="L189" s="12"/>
      <c r="M189" s="12"/>
    </row>
    <row r="190" spans="1:13" x14ac:dyDescent="0.2">
      <c r="A190" s="12"/>
      <c r="B190" s="12"/>
      <c r="C190" s="12"/>
      <c r="D190" s="12"/>
      <c r="E190" s="14"/>
      <c r="F190" s="14"/>
      <c r="G190" s="14"/>
      <c r="H190" s="14"/>
      <c r="I190" s="14"/>
      <c r="J190" s="14"/>
      <c r="K190" s="12"/>
      <c r="L190" s="12"/>
      <c r="M190" s="12"/>
    </row>
    <row r="191" spans="1:13" x14ac:dyDescent="0.2">
      <c r="A191" s="12"/>
      <c r="B191" s="12"/>
      <c r="C191" s="12"/>
      <c r="D191" s="12"/>
      <c r="E191" s="14"/>
      <c r="F191" s="14"/>
      <c r="G191" s="14"/>
      <c r="H191" s="14"/>
      <c r="I191" s="14"/>
      <c r="J191" s="14"/>
      <c r="K191" s="12"/>
      <c r="L191" s="12"/>
      <c r="M191" s="12"/>
    </row>
    <row r="192" spans="1:13" x14ac:dyDescent="0.2">
      <c r="A192" s="12"/>
      <c r="B192" s="12"/>
      <c r="C192" s="12"/>
      <c r="D192" s="12"/>
      <c r="E192" s="14"/>
      <c r="F192" s="14"/>
      <c r="G192" s="14"/>
      <c r="H192" s="14"/>
      <c r="I192" s="14"/>
      <c r="J192" s="14"/>
      <c r="K192" s="12"/>
      <c r="L192" s="12"/>
      <c r="M192" s="12"/>
    </row>
    <row r="193" spans="1:13" x14ac:dyDescent="0.2">
      <c r="A193" s="12"/>
      <c r="B193" s="12"/>
      <c r="C193" s="12"/>
      <c r="D193" s="12"/>
      <c r="E193" s="14"/>
      <c r="F193" s="14"/>
      <c r="G193" s="14"/>
      <c r="H193" s="14"/>
      <c r="I193" s="14"/>
      <c r="J193" s="14"/>
      <c r="K193" s="12"/>
      <c r="L193" s="12"/>
      <c r="M193" s="12"/>
    </row>
    <row r="194" spans="1:13" x14ac:dyDescent="0.2">
      <c r="A194" s="12"/>
      <c r="B194" s="12"/>
      <c r="C194" s="12"/>
      <c r="D194" s="12"/>
      <c r="E194" s="14"/>
      <c r="F194" s="14"/>
      <c r="G194" s="14"/>
      <c r="H194" s="14"/>
      <c r="I194" s="14"/>
      <c r="J194" s="14"/>
      <c r="K194" s="12"/>
      <c r="L194" s="12"/>
      <c r="M194" s="12"/>
    </row>
    <row r="195" spans="1:13" x14ac:dyDescent="0.2">
      <c r="A195" s="12"/>
      <c r="B195" s="12"/>
      <c r="C195" s="12"/>
      <c r="D195" s="12"/>
      <c r="E195" s="14"/>
      <c r="F195" s="14"/>
      <c r="G195" s="14"/>
      <c r="H195" s="14"/>
      <c r="I195" s="14"/>
      <c r="J195" s="14"/>
      <c r="K195" s="12"/>
      <c r="L195" s="12"/>
      <c r="M195" s="12"/>
    </row>
    <row r="196" spans="1:13" x14ac:dyDescent="0.2">
      <c r="A196" s="12"/>
      <c r="B196" s="12"/>
      <c r="C196" s="12"/>
      <c r="D196" s="12"/>
      <c r="E196" s="14"/>
      <c r="F196" s="14"/>
      <c r="G196" s="14"/>
      <c r="H196" s="14"/>
      <c r="I196" s="14"/>
      <c r="J196" s="14"/>
      <c r="K196" s="12"/>
      <c r="L196" s="12"/>
      <c r="M196" s="12"/>
    </row>
    <row r="197" spans="1:13" x14ac:dyDescent="0.2">
      <c r="A197" s="12"/>
      <c r="B197" s="12"/>
      <c r="C197" s="12"/>
      <c r="D197" s="12"/>
      <c r="E197" s="14"/>
      <c r="F197" s="14"/>
      <c r="G197" s="14"/>
      <c r="H197" s="14"/>
      <c r="I197" s="14"/>
      <c r="J197" s="14"/>
      <c r="K197" s="12"/>
      <c r="L197" s="12"/>
      <c r="M197" s="12"/>
    </row>
    <row r="198" spans="1:13" x14ac:dyDescent="0.2">
      <c r="A198" s="12"/>
      <c r="B198" s="12"/>
      <c r="C198" s="12"/>
      <c r="D198" s="12"/>
      <c r="E198" s="14"/>
      <c r="F198" s="14"/>
      <c r="G198" s="14"/>
      <c r="H198" s="14"/>
      <c r="I198" s="14"/>
      <c r="J198" s="14"/>
      <c r="K198" s="12"/>
      <c r="L198" s="12"/>
      <c r="M198" s="12"/>
    </row>
    <row r="199" spans="1:13" x14ac:dyDescent="0.2">
      <c r="A199" s="12"/>
      <c r="B199" s="12"/>
      <c r="C199" s="12"/>
      <c r="D199" s="12"/>
      <c r="E199" s="14"/>
      <c r="F199" s="14"/>
      <c r="G199" s="14"/>
      <c r="H199" s="14"/>
      <c r="I199" s="14"/>
      <c r="J199" s="14"/>
      <c r="K199" s="12"/>
      <c r="L199" s="12"/>
      <c r="M199" s="12"/>
    </row>
    <row r="200" spans="1:13" x14ac:dyDescent="0.2">
      <c r="A200" s="12"/>
      <c r="B200" s="12"/>
      <c r="C200" s="12"/>
      <c r="D200" s="12"/>
      <c r="E200" s="14"/>
      <c r="F200" s="14"/>
      <c r="G200" s="14"/>
      <c r="H200" s="14"/>
      <c r="I200" s="14"/>
      <c r="J200" s="14"/>
      <c r="K200" s="12"/>
      <c r="L200" s="12"/>
      <c r="M200" s="12"/>
    </row>
    <row r="201" spans="1:13" x14ac:dyDescent="0.2">
      <c r="A201" s="12"/>
      <c r="B201" s="12"/>
      <c r="C201" s="12"/>
      <c r="D201" s="12"/>
      <c r="E201" s="14"/>
      <c r="F201" s="14"/>
      <c r="G201" s="14"/>
      <c r="H201" s="14"/>
      <c r="I201" s="14"/>
      <c r="J201" s="14"/>
      <c r="K201" s="12"/>
      <c r="L201" s="12"/>
      <c r="M201" s="12"/>
    </row>
    <row r="202" spans="1:13" x14ac:dyDescent="0.2">
      <c r="A202" s="12"/>
      <c r="B202" s="12"/>
      <c r="C202" s="12"/>
      <c r="D202" s="12"/>
      <c r="E202" s="14"/>
      <c r="F202" s="14"/>
      <c r="G202" s="14"/>
      <c r="H202" s="14"/>
      <c r="I202" s="14"/>
      <c r="J202" s="14"/>
      <c r="K202" s="12"/>
      <c r="L202" s="12"/>
      <c r="M202" s="12"/>
    </row>
    <row r="203" spans="1:13" x14ac:dyDescent="0.2">
      <c r="A203" s="12"/>
      <c r="B203" s="12"/>
      <c r="C203" s="12"/>
      <c r="D203" s="12"/>
      <c r="E203" s="14"/>
      <c r="F203" s="14"/>
      <c r="G203" s="14"/>
      <c r="H203" s="14"/>
      <c r="I203" s="14"/>
      <c r="J203" s="14"/>
      <c r="K203" s="12"/>
      <c r="L203" s="12"/>
      <c r="M203" s="12"/>
    </row>
    <row r="204" spans="1:13" x14ac:dyDescent="0.2">
      <c r="A204" s="12"/>
      <c r="B204" s="12"/>
      <c r="C204" s="12"/>
      <c r="D204" s="12"/>
      <c r="E204" s="14"/>
      <c r="F204" s="14"/>
      <c r="G204" s="14"/>
      <c r="H204" s="14"/>
      <c r="I204" s="14"/>
      <c r="J204" s="14"/>
      <c r="K204" s="12"/>
      <c r="L204" s="12"/>
      <c r="M204" s="12"/>
    </row>
    <row r="205" spans="1:13" x14ac:dyDescent="0.2">
      <c r="A205" s="12"/>
      <c r="B205" s="12"/>
      <c r="C205" s="12"/>
      <c r="D205" s="12"/>
      <c r="E205" s="14"/>
      <c r="F205" s="14"/>
      <c r="G205" s="14"/>
      <c r="H205" s="14"/>
      <c r="I205" s="14"/>
      <c r="J205" s="14"/>
      <c r="K205" s="12"/>
      <c r="L205" s="12"/>
      <c r="M205" s="12"/>
    </row>
    <row r="206" spans="1:13" x14ac:dyDescent="0.2">
      <c r="A206" s="12"/>
      <c r="B206" s="12"/>
      <c r="C206" s="12"/>
      <c r="D206" s="12"/>
      <c r="E206" s="14"/>
      <c r="F206" s="14"/>
      <c r="G206" s="14"/>
      <c r="H206" s="14"/>
      <c r="I206" s="14"/>
      <c r="J206" s="14"/>
      <c r="K206" s="12"/>
      <c r="L206" s="12"/>
      <c r="M206" s="12"/>
    </row>
    <row r="207" spans="1:13" x14ac:dyDescent="0.2">
      <c r="A207" s="12"/>
      <c r="B207" s="12"/>
      <c r="C207" s="12"/>
      <c r="D207" s="12"/>
      <c r="E207" s="14"/>
      <c r="F207" s="14"/>
      <c r="G207" s="14"/>
      <c r="H207" s="14"/>
      <c r="I207" s="14"/>
      <c r="J207" s="14"/>
      <c r="K207" s="12"/>
      <c r="L207" s="12"/>
      <c r="M207" s="12"/>
    </row>
    <row r="208" spans="1:13" x14ac:dyDescent="0.2">
      <c r="A208" s="12"/>
      <c r="B208" s="12"/>
      <c r="C208" s="12"/>
      <c r="D208" s="12"/>
      <c r="E208" s="14"/>
      <c r="F208" s="14"/>
      <c r="G208" s="14"/>
      <c r="H208" s="14"/>
      <c r="I208" s="14"/>
      <c r="J208" s="14"/>
      <c r="K208" s="12"/>
      <c r="L208" s="12"/>
      <c r="M208" s="12"/>
    </row>
    <row r="209" spans="1:13" x14ac:dyDescent="0.2">
      <c r="A209" s="12"/>
      <c r="B209" s="12"/>
      <c r="C209" s="12"/>
      <c r="D209" s="12"/>
      <c r="E209" s="14"/>
      <c r="F209" s="14"/>
      <c r="G209" s="14"/>
      <c r="H209" s="14"/>
      <c r="I209" s="14"/>
      <c r="J209" s="14"/>
      <c r="K209" s="12"/>
      <c r="L209" s="12"/>
      <c r="M209" s="12"/>
    </row>
    <row r="210" spans="1:13" x14ac:dyDescent="0.2">
      <c r="A210" s="12"/>
      <c r="B210" s="12"/>
      <c r="C210" s="12"/>
      <c r="D210" s="12"/>
      <c r="E210" s="14"/>
      <c r="F210" s="14"/>
      <c r="G210" s="14"/>
      <c r="H210" s="14"/>
      <c r="I210" s="14"/>
      <c r="J210" s="14"/>
      <c r="K210" s="12"/>
      <c r="L210" s="12"/>
      <c r="M210" s="12"/>
    </row>
    <row r="211" spans="1:13" x14ac:dyDescent="0.2">
      <c r="A211" s="12"/>
      <c r="B211" s="12"/>
      <c r="C211" s="12"/>
      <c r="D211" s="12"/>
      <c r="E211" s="14"/>
      <c r="F211" s="14"/>
      <c r="G211" s="14"/>
      <c r="H211" s="14"/>
      <c r="I211" s="14"/>
      <c r="J211" s="14"/>
      <c r="K211" s="12"/>
      <c r="L211" s="12"/>
      <c r="M211" s="12"/>
    </row>
    <row r="212" spans="1:13" x14ac:dyDescent="0.2">
      <c r="A212" s="12"/>
      <c r="B212" s="12"/>
      <c r="C212" s="12"/>
      <c r="D212" s="12"/>
      <c r="E212" s="14"/>
      <c r="F212" s="14"/>
      <c r="G212" s="14"/>
      <c r="H212" s="14"/>
      <c r="I212" s="14"/>
      <c r="J212" s="14"/>
      <c r="K212" s="12"/>
      <c r="L212" s="12"/>
      <c r="M212" s="12"/>
    </row>
    <row r="213" spans="1:13" x14ac:dyDescent="0.2">
      <c r="A213" s="12"/>
      <c r="B213" s="12"/>
      <c r="C213" s="12"/>
      <c r="D213" s="12"/>
      <c r="E213" s="14"/>
      <c r="F213" s="14"/>
      <c r="G213" s="14"/>
      <c r="H213" s="14"/>
      <c r="I213" s="14"/>
      <c r="J213" s="14"/>
      <c r="K213" s="12"/>
      <c r="L213" s="12"/>
      <c r="M213" s="12"/>
    </row>
    <row r="214" spans="1:13" x14ac:dyDescent="0.2">
      <c r="A214" s="12"/>
      <c r="B214" s="12"/>
      <c r="C214" s="12"/>
      <c r="D214" s="12"/>
      <c r="E214" s="14"/>
      <c r="F214" s="14"/>
      <c r="G214" s="14"/>
      <c r="H214" s="14"/>
      <c r="I214" s="14"/>
      <c r="J214" s="14"/>
      <c r="K214" s="12"/>
      <c r="L214" s="12"/>
      <c r="M214" s="12"/>
    </row>
    <row r="215" spans="1:13" x14ac:dyDescent="0.2">
      <c r="A215" s="12"/>
      <c r="B215" s="12"/>
      <c r="C215" s="12"/>
      <c r="D215" s="12"/>
      <c r="E215" s="14"/>
      <c r="F215" s="14"/>
      <c r="G215" s="14"/>
      <c r="H215" s="14"/>
      <c r="I215" s="14"/>
      <c r="J215" s="14"/>
      <c r="K215" s="12"/>
      <c r="L215" s="12"/>
      <c r="M215" s="12"/>
    </row>
    <row r="216" spans="1:13" x14ac:dyDescent="0.2">
      <c r="A216" s="12"/>
      <c r="B216" s="12"/>
      <c r="C216" s="12"/>
      <c r="D216" s="12"/>
      <c r="E216" s="14"/>
      <c r="F216" s="14"/>
      <c r="G216" s="14"/>
      <c r="H216" s="14"/>
      <c r="I216" s="14"/>
      <c r="J216" s="14"/>
      <c r="K216" s="12"/>
      <c r="L216" s="12"/>
      <c r="M216" s="12"/>
    </row>
    <row r="217" spans="1:13" x14ac:dyDescent="0.2">
      <c r="A217" s="12"/>
      <c r="B217" s="12"/>
      <c r="C217" s="12"/>
      <c r="D217" s="12"/>
      <c r="E217" s="14"/>
      <c r="F217" s="14"/>
      <c r="G217" s="14"/>
      <c r="H217" s="14"/>
      <c r="I217" s="14"/>
      <c r="J217" s="14"/>
      <c r="K217" s="12"/>
      <c r="L217" s="12"/>
      <c r="M217" s="12"/>
    </row>
    <row r="218" spans="1:13" x14ac:dyDescent="0.2">
      <c r="A218" s="12"/>
      <c r="B218" s="12"/>
      <c r="C218" s="12"/>
      <c r="D218" s="12"/>
      <c r="E218" s="14"/>
      <c r="F218" s="14"/>
      <c r="G218" s="14"/>
      <c r="H218" s="14"/>
      <c r="I218" s="14"/>
      <c r="J218" s="14"/>
      <c r="K218" s="12"/>
      <c r="L218" s="12"/>
      <c r="M218" s="12"/>
    </row>
    <row r="219" spans="1:13" x14ac:dyDescent="0.2">
      <c r="A219" s="12"/>
      <c r="B219" s="12"/>
      <c r="C219" s="12"/>
      <c r="D219" s="12"/>
      <c r="E219" s="14"/>
      <c r="F219" s="14"/>
      <c r="G219" s="14"/>
      <c r="H219" s="14"/>
      <c r="I219" s="14"/>
      <c r="J219" s="14"/>
      <c r="K219" s="12"/>
      <c r="L219" s="12"/>
      <c r="M219" s="12"/>
    </row>
    <row r="220" spans="1:13" x14ac:dyDescent="0.2">
      <c r="A220" s="12"/>
      <c r="B220" s="12"/>
      <c r="C220" s="12"/>
      <c r="D220" s="12"/>
      <c r="E220" s="14"/>
      <c r="F220" s="14"/>
      <c r="G220" s="14"/>
      <c r="H220" s="14"/>
      <c r="I220" s="14"/>
      <c r="J220" s="14"/>
      <c r="K220" s="12"/>
      <c r="L220" s="12"/>
      <c r="M220" s="12"/>
    </row>
    <row r="221" spans="1:13" x14ac:dyDescent="0.2">
      <c r="A221" s="12"/>
      <c r="B221" s="12"/>
      <c r="C221" s="12"/>
      <c r="D221" s="12"/>
      <c r="E221" s="14"/>
      <c r="F221" s="14"/>
      <c r="G221" s="14"/>
      <c r="H221" s="14"/>
      <c r="I221" s="14"/>
      <c r="J221" s="14"/>
      <c r="K221" s="12"/>
      <c r="L221" s="12"/>
      <c r="M221" s="12"/>
    </row>
    <row r="222" spans="1:13" x14ac:dyDescent="0.2">
      <c r="A222" s="12"/>
      <c r="B222" s="12"/>
      <c r="C222" s="12"/>
      <c r="D222" s="12"/>
      <c r="E222" s="14"/>
      <c r="F222" s="14"/>
      <c r="G222" s="14"/>
      <c r="H222" s="14"/>
      <c r="I222" s="14"/>
      <c r="J222" s="14"/>
      <c r="K222" s="12"/>
      <c r="L222" s="12"/>
      <c r="M222" s="12"/>
    </row>
    <row r="223" spans="1:13" x14ac:dyDescent="0.2">
      <c r="A223" s="12"/>
      <c r="B223" s="12"/>
      <c r="C223" s="12"/>
      <c r="D223" s="12"/>
      <c r="E223" s="14"/>
      <c r="F223" s="14"/>
      <c r="G223" s="14"/>
      <c r="H223" s="14"/>
      <c r="I223" s="14"/>
      <c r="J223" s="14"/>
      <c r="K223" s="12"/>
      <c r="L223" s="12"/>
      <c r="M223" s="12"/>
    </row>
    <row r="224" spans="1:13" x14ac:dyDescent="0.2">
      <c r="A224" s="12"/>
      <c r="B224" s="12"/>
      <c r="C224" s="12"/>
      <c r="D224" s="12"/>
      <c r="E224" s="14"/>
      <c r="F224" s="14"/>
      <c r="G224" s="14"/>
      <c r="H224" s="14"/>
      <c r="I224" s="14"/>
      <c r="J224" s="14"/>
      <c r="K224" s="12"/>
      <c r="L224" s="12"/>
      <c r="M224" s="12"/>
    </row>
    <row r="225" spans="1:13" x14ac:dyDescent="0.2">
      <c r="A225" s="12"/>
      <c r="B225" s="12"/>
      <c r="C225" s="12"/>
      <c r="D225" s="12"/>
      <c r="E225" s="14"/>
      <c r="F225" s="14"/>
      <c r="G225" s="14"/>
      <c r="H225" s="14"/>
      <c r="I225" s="14"/>
      <c r="J225" s="14"/>
      <c r="K225" s="12"/>
      <c r="L225" s="12"/>
      <c r="M225" s="12"/>
    </row>
    <row r="226" spans="1:13" x14ac:dyDescent="0.2">
      <c r="A226" s="12"/>
      <c r="B226" s="12"/>
      <c r="C226" s="12"/>
      <c r="D226" s="12"/>
      <c r="E226" s="14"/>
      <c r="F226" s="14"/>
      <c r="G226" s="14"/>
      <c r="H226" s="14"/>
      <c r="I226" s="14"/>
      <c r="J226" s="14"/>
      <c r="K226" s="12"/>
      <c r="L226" s="12"/>
      <c r="M226" s="12"/>
    </row>
    <row r="227" spans="1:13" x14ac:dyDescent="0.2">
      <c r="A227" s="12"/>
      <c r="B227" s="12"/>
      <c r="C227" s="12"/>
      <c r="D227" s="12"/>
      <c r="E227" s="14"/>
      <c r="F227" s="14"/>
      <c r="G227" s="14"/>
      <c r="H227" s="14"/>
      <c r="I227" s="14"/>
      <c r="J227" s="14"/>
      <c r="K227" s="12"/>
      <c r="L227" s="12"/>
      <c r="M227" s="12"/>
    </row>
    <row r="228" spans="1:13" x14ac:dyDescent="0.2">
      <c r="A228" s="12"/>
      <c r="B228" s="12"/>
      <c r="C228" s="12"/>
      <c r="D228" s="12"/>
      <c r="E228" s="14"/>
      <c r="F228" s="14"/>
      <c r="G228" s="14"/>
      <c r="H228" s="14"/>
      <c r="I228" s="14"/>
      <c r="J228" s="14"/>
      <c r="K228" s="12"/>
      <c r="L228" s="12"/>
      <c r="M228" s="12"/>
    </row>
    <row r="229" spans="1:13" x14ac:dyDescent="0.2">
      <c r="A229" s="12"/>
      <c r="B229" s="12"/>
      <c r="C229" s="12"/>
      <c r="D229" s="12"/>
      <c r="E229" s="14"/>
      <c r="F229" s="14"/>
      <c r="G229" s="14"/>
      <c r="H229" s="14"/>
      <c r="I229" s="14"/>
      <c r="J229" s="14"/>
      <c r="K229" s="12"/>
      <c r="L229" s="12"/>
      <c r="M229" s="12"/>
    </row>
    <row r="230" spans="1:13" x14ac:dyDescent="0.2">
      <c r="A230" s="12"/>
      <c r="B230" s="12"/>
      <c r="C230" s="12"/>
      <c r="D230" s="12"/>
      <c r="E230" s="14"/>
      <c r="F230" s="14"/>
      <c r="G230" s="14"/>
      <c r="H230" s="14"/>
      <c r="I230" s="14"/>
      <c r="J230" s="14"/>
      <c r="K230" s="12"/>
      <c r="L230" s="12"/>
      <c r="M230" s="12"/>
    </row>
    <row r="231" spans="1:13" x14ac:dyDescent="0.2">
      <c r="A231" s="12"/>
      <c r="B231" s="12"/>
      <c r="C231" s="12"/>
      <c r="D231" s="12"/>
      <c r="E231" s="14"/>
      <c r="F231" s="14"/>
      <c r="G231" s="14"/>
      <c r="H231" s="14"/>
      <c r="I231" s="14"/>
      <c r="J231" s="14"/>
      <c r="K231" s="12"/>
      <c r="L231" s="12"/>
      <c r="M231" s="12"/>
    </row>
    <row r="232" spans="1:13" x14ac:dyDescent="0.2">
      <c r="A232" s="12"/>
      <c r="B232" s="12"/>
      <c r="C232" s="12"/>
      <c r="D232" s="12"/>
      <c r="E232" s="14"/>
      <c r="F232" s="14"/>
      <c r="G232" s="14"/>
      <c r="H232" s="14"/>
      <c r="I232" s="14"/>
      <c r="J232" s="14"/>
      <c r="K232" s="12"/>
      <c r="L232" s="12"/>
      <c r="M232" s="12"/>
    </row>
    <row r="233" spans="1:13" x14ac:dyDescent="0.2">
      <c r="A233" s="12"/>
      <c r="B233" s="12"/>
      <c r="C233" s="12"/>
      <c r="D233" s="12"/>
      <c r="E233" s="14"/>
      <c r="F233" s="14"/>
      <c r="G233" s="14"/>
      <c r="H233" s="14"/>
      <c r="I233" s="14"/>
      <c r="J233" s="14"/>
      <c r="K233" s="12"/>
      <c r="L233" s="12"/>
      <c r="M233" s="12"/>
    </row>
    <row r="234" spans="1:13" x14ac:dyDescent="0.2">
      <c r="A234" s="12"/>
      <c r="B234" s="12"/>
      <c r="C234" s="12"/>
      <c r="D234" s="12"/>
      <c r="E234" s="14"/>
      <c r="F234" s="14"/>
      <c r="G234" s="14"/>
      <c r="H234" s="14"/>
      <c r="I234" s="14"/>
      <c r="J234" s="14"/>
      <c r="K234" s="12"/>
      <c r="L234" s="12"/>
      <c r="M234" s="12"/>
    </row>
    <row r="235" spans="1:13" x14ac:dyDescent="0.2">
      <c r="C235" s="12"/>
      <c r="D235" s="12"/>
      <c r="E235" s="14"/>
      <c r="F235" s="14"/>
      <c r="G235" s="14"/>
      <c r="H235" s="14"/>
      <c r="I235" s="14"/>
      <c r="J235" s="14"/>
      <c r="K235" s="12"/>
      <c r="L235" s="12"/>
      <c r="M235" s="12"/>
    </row>
    <row r="236" spans="1:13" x14ac:dyDescent="0.2">
      <c r="C236" s="12"/>
      <c r="D236" s="12"/>
      <c r="E236" s="14"/>
      <c r="F236" s="14"/>
      <c r="G236" s="14"/>
      <c r="H236" s="14"/>
      <c r="I236" s="14"/>
      <c r="J236" s="14"/>
      <c r="K236" s="12"/>
      <c r="L236" s="12"/>
      <c r="M236" s="12"/>
    </row>
    <row r="237" spans="1:13" x14ac:dyDescent="0.2">
      <c r="C237" s="12"/>
      <c r="D237" s="12"/>
      <c r="E237" s="14"/>
      <c r="F237" s="14"/>
      <c r="G237" s="14"/>
      <c r="H237" s="14"/>
      <c r="I237" s="14"/>
      <c r="J237" s="14"/>
      <c r="K237" s="12"/>
      <c r="L237" s="12"/>
      <c r="M237" s="12"/>
    </row>
    <row r="238" spans="1:13" x14ac:dyDescent="0.2">
      <c r="C238" s="12"/>
      <c r="D238" s="12"/>
      <c r="E238" s="14"/>
      <c r="F238" s="14"/>
      <c r="G238" s="14"/>
      <c r="H238" s="14"/>
      <c r="I238" s="14"/>
      <c r="J238" s="14"/>
    </row>
    <row r="239" spans="1:13" x14ac:dyDescent="0.2">
      <c r="C239" s="12"/>
      <c r="D239" s="12"/>
      <c r="E239" s="14"/>
      <c r="F239" s="14"/>
      <c r="G239" s="14"/>
      <c r="H239" s="14"/>
      <c r="I239" s="14"/>
      <c r="J239" s="14"/>
    </row>
    <row r="240" spans="1:13" x14ac:dyDescent="0.2">
      <c r="C240" s="12"/>
      <c r="D240" s="12"/>
      <c r="E240" s="14"/>
      <c r="F240" s="14"/>
      <c r="G240" s="14"/>
      <c r="H240" s="14"/>
      <c r="I240" s="14"/>
      <c r="J240" s="14"/>
    </row>
    <row r="241" spans="3:10" x14ac:dyDescent="0.2">
      <c r="C241" s="12"/>
      <c r="D241" s="12"/>
      <c r="E241" s="14"/>
      <c r="F241" s="14"/>
      <c r="G241" s="14"/>
      <c r="H241" s="14"/>
      <c r="I241" s="14"/>
      <c r="J241" s="14"/>
    </row>
    <row r="242" spans="3:10" x14ac:dyDescent="0.2">
      <c r="C242" s="12"/>
      <c r="D242" s="12"/>
      <c r="E242" s="14"/>
      <c r="F242" s="14"/>
      <c r="G242" s="14"/>
      <c r="H242" s="14"/>
      <c r="I242" s="14"/>
      <c r="J242" s="14"/>
    </row>
    <row r="243" spans="3:10" x14ac:dyDescent="0.2">
      <c r="C243" s="12"/>
      <c r="D243" s="12"/>
      <c r="E243" s="14"/>
      <c r="F243" s="14"/>
      <c r="G243" s="14"/>
      <c r="H243" s="14"/>
      <c r="I243" s="14"/>
      <c r="J243" s="14"/>
    </row>
    <row r="244" spans="3:10" x14ac:dyDescent="0.2">
      <c r="C244" s="10"/>
      <c r="D244" s="10"/>
      <c r="E244" s="95"/>
      <c r="F244" s="95"/>
      <c r="G244" s="95"/>
      <c r="H244" s="95"/>
      <c r="I244" s="95"/>
      <c r="J244" s="95"/>
    </row>
    <row r="245" spans="3:10" x14ac:dyDescent="0.2">
      <c r="C245" s="10"/>
      <c r="D245" s="10"/>
      <c r="E245" s="95"/>
      <c r="F245" s="95"/>
      <c r="G245" s="95"/>
      <c r="H245" s="95"/>
      <c r="I245" s="95"/>
      <c r="J245" s="95"/>
    </row>
    <row r="246" spans="3:10" x14ac:dyDescent="0.2">
      <c r="C246" s="10"/>
      <c r="D246" s="10"/>
      <c r="E246" s="95"/>
      <c r="F246" s="95"/>
      <c r="G246" s="95"/>
      <c r="H246" s="95"/>
      <c r="I246" s="95"/>
      <c r="J246" s="95"/>
    </row>
    <row r="247" spans="3:10" x14ac:dyDescent="0.2">
      <c r="C247" s="10"/>
      <c r="D247" s="10"/>
      <c r="E247" s="95"/>
      <c r="F247" s="95"/>
      <c r="G247" s="95"/>
      <c r="H247" s="95"/>
      <c r="I247" s="95"/>
      <c r="J247" s="95"/>
    </row>
    <row r="248" spans="3:10" x14ac:dyDescent="0.2">
      <c r="C248" s="10"/>
      <c r="D248" s="10"/>
      <c r="E248" s="95"/>
      <c r="F248" s="95"/>
      <c r="G248" s="95"/>
      <c r="H248" s="95"/>
      <c r="I248" s="95"/>
      <c r="J248" s="95"/>
    </row>
    <row r="249" spans="3:10" x14ac:dyDescent="0.2">
      <c r="C249" s="10"/>
      <c r="D249" s="10"/>
      <c r="E249" s="95"/>
      <c r="F249" s="95"/>
      <c r="G249" s="95"/>
      <c r="H249" s="95"/>
      <c r="I249" s="95"/>
      <c r="J249" s="95"/>
    </row>
    <row r="250" spans="3:10" x14ac:dyDescent="0.2">
      <c r="C250" s="10"/>
      <c r="D250" s="10"/>
      <c r="E250" s="95"/>
      <c r="F250" s="95"/>
      <c r="G250" s="95"/>
      <c r="H250" s="95"/>
      <c r="I250" s="95"/>
      <c r="J250" s="95"/>
    </row>
    <row r="251" spans="3:10" x14ac:dyDescent="0.2">
      <c r="C251" s="10"/>
      <c r="D251" s="10"/>
      <c r="E251" s="95"/>
      <c r="F251" s="95"/>
      <c r="G251" s="95"/>
      <c r="H251" s="95"/>
      <c r="I251" s="95"/>
      <c r="J251" s="95"/>
    </row>
    <row r="252" spans="3:10" x14ac:dyDescent="0.2">
      <c r="C252" s="10"/>
      <c r="D252" s="10"/>
      <c r="E252" s="95"/>
      <c r="F252" s="95"/>
      <c r="G252" s="95"/>
      <c r="H252" s="95"/>
      <c r="I252" s="95"/>
      <c r="J252" s="95"/>
    </row>
    <row r="253" spans="3:10" x14ac:dyDescent="0.2">
      <c r="C253" s="10"/>
      <c r="D253" s="10"/>
      <c r="E253" s="95"/>
      <c r="F253" s="95"/>
      <c r="G253" s="95"/>
      <c r="H253" s="95"/>
      <c r="I253" s="95"/>
      <c r="J253" s="95"/>
    </row>
    <row r="254" spans="3:10" x14ac:dyDescent="0.2">
      <c r="C254" s="10"/>
      <c r="D254" s="10"/>
      <c r="E254" s="95"/>
      <c r="F254" s="95"/>
      <c r="G254" s="95"/>
      <c r="H254" s="95"/>
      <c r="I254" s="95"/>
      <c r="J254" s="95"/>
    </row>
    <row r="255" spans="3:10" x14ac:dyDescent="0.2">
      <c r="C255" s="10"/>
      <c r="D255" s="10"/>
      <c r="E255" s="95"/>
      <c r="F255" s="95"/>
      <c r="G255" s="95"/>
      <c r="H255" s="95"/>
      <c r="I255" s="95"/>
      <c r="J255" s="95"/>
    </row>
    <row r="256" spans="3:10" x14ac:dyDescent="0.2">
      <c r="C256" s="10"/>
      <c r="D256" s="10"/>
      <c r="E256" s="95"/>
      <c r="F256" s="95"/>
      <c r="G256" s="95"/>
      <c r="H256" s="95"/>
      <c r="I256" s="95"/>
      <c r="J256" s="95"/>
    </row>
    <row r="257" spans="3:10" x14ac:dyDescent="0.2">
      <c r="C257" s="10"/>
      <c r="D257" s="10"/>
      <c r="E257" s="95"/>
      <c r="F257" s="95"/>
      <c r="G257" s="95"/>
      <c r="H257" s="95"/>
      <c r="I257" s="95"/>
      <c r="J257" s="95"/>
    </row>
    <row r="258" spans="3:10" x14ac:dyDescent="0.2">
      <c r="C258" s="10"/>
      <c r="D258" s="10"/>
      <c r="E258" s="95"/>
      <c r="F258" s="95"/>
      <c r="G258" s="95"/>
      <c r="H258" s="95"/>
      <c r="I258" s="95"/>
      <c r="J258" s="95"/>
    </row>
    <row r="259" spans="3:10" x14ac:dyDescent="0.2">
      <c r="C259" s="10"/>
      <c r="D259" s="10"/>
      <c r="E259" s="95"/>
      <c r="F259" s="95"/>
      <c r="G259" s="95"/>
      <c r="H259" s="95"/>
      <c r="I259" s="95"/>
      <c r="J259" s="95"/>
    </row>
    <row r="260" spans="3:10" x14ac:dyDescent="0.2">
      <c r="C260" s="10"/>
      <c r="D260" s="10"/>
      <c r="E260" s="95"/>
      <c r="F260" s="95"/>
      <c r="G260" s="95"/>
      <c r="H260" s="95"/>
      <c r="I260" s="95"/>
      <c r="J260" s="95"/>
    </row>
    <row r="261" spans="3:10" x14ac:dyDescent="0.2">
      <c r="C261" s="10"/>
      <c r="D261" s="10"/>
      <c r="E261" s="95"/>
      <c r="F261" s="95"/>
      <c r="G261" s="95"/>
      <c r="H261" s="95"/>
      <c r="I261" s="95"/>
      <c r="J261" s="95"/>
    </row>
    <row r="262" spans="3:10" x14ac:dyDescent="0.2">
      <c r="C262" s="10"/>
      <c r="D262" s="10"/>
      <c r="E262" s="95"/>
      <c r="F262" s="95"/>
      <c r="G262" s="95"/>
      <c r="H262" s="95"/>
      <c r="I262" s="95"/>
      <c r="J262" s="95"/>
    </row>
    <row r="263" spans="3:10" x14ac:dyDescent="0.2">
      <c r="C263" s="10"/>
      <c r="D263" s="10"/>
      <c r="E263" s="95"/>
      <c r="F263" s="95"/>
      <c r="G263" s="95"/>
      <c r="H263" s="95"/>
      <c r="I263" s="95"/>
      <c r="J263" s="95"/>
    </row>
    <row r="264" spans="3:10" x14ac:dyDescent="0.2">
      <c r="C264" s="10"/>
      <c r="D264" s="10"/>
      <c r="E264" s="95"/>
      <c r="F264" s="95"/>
      <c r="G264" s="95"/>
      <c r="H264" s="95"/>
      <c r="I264" s="95"/>
      <c r="J264" s="95"/>
    </row>
    <row r="265" spans="3:10" x14ac:dyDescent="0.2">
      <c r="C265" s="10"/>
      <c r="D265" s="10"/>
      <c r="E265" s="95"/>
      <c r="F265" s="95"/>
      <c r="G265" s="95"/>
      <c r="H265" s="95"/>
      <c r="I265" s="95"/>
      <c r="J265" s="95"/>
    </row>
    <row r="266" spans="3:10" x14ac:dyDescent="0.2">
      <c r="C266" s="10"/>
      <c r="D266" s="10"/>
      <c r="E266" s="95"/>
      <c r="F266" s="95"/>
      <c r="G266" s="95"/>
      <c r="H266" s="95"/>
      <c r="I266" s="95"/>
      <c r="J266" s="95"/>
    </row>
    <row r="267" spans="3:10" x14ac:dyDescent="0.2">
      <c r="C267" s="10"/>
      <c r="D267" s="10"/>
      <c r="E267" s="95"/>
      <c r="F267" s="95"/>
      <c r="G267" s="95"/>
      <c r="H267" s="95"/>
      <c r="I267" s="95"/>
      <c r="J267" s="95"/>
    </row>
    <row r="268" spans="3:10" x14ac:dyDescent="0.2">
      <c r="C268" s="10"/>
      <c r="D268" s="10"/>
      <c r="E268" s="95"/>
      <c r="F268" s="95"/>
      <c r="G268" s="95"/>
      <c r="H268" s="95"/>
      <c r="I268" s="95"/>
      <c r="J268" s="95"/>
    </row>
    <row r="269" spans="3:10" x14ac:dyDescent="0.2">
      <c r="C269" s="10"/>
      <c r="D269" s="10"/>
      <c r="E269" s="95"/>
      <c r="F269" s="95"/>
      <c r="G269" s="95"/>
      <c r="H269" s="95"/>
      <c r="I269" s="95"/>
      <c r="J269" s="95"/>
    </row>
    <row r="270" spans="3:10" x14ac:dyDescent="0.2">
      <c r="C270" s="10"/>
      <c r="D270" s="10"/>
      <c r="E270" s="95"/>
      <c r="F270" s="95"/>
      <c r="G270" s="95"/>
      <c r="H270" s="95"/>
      <c r="I270" s="95"/>
      <c r="J270" s="95"/>
    </row>
    <row r="271" spans="3:10" x14ac:dyDescent="0.2">
      <c r="C271" s="10"/>
      <c r="D271" s="10"/>
      <c r="E271" s="95"/>
      <c r="F271" s="95"/>
      <c r="G271" s="95"/>
      <c r="H271" s="95"/>
      <c r="I271" s="95"/>
      <c r="J271" s="95"/>
    </row>
    <row r="272" spans="3:10" x14ac:dyDescent="0.2">
      <c r="C272" s="10"/>
      <c r="D272" s="10"/>
      <c r="E272" s="95"/>
      <c r="F272" s="95"/>
      <c r="G272" s="95"/>
      <c r="H272" s="95"/>
      <c r="I272" s="95"/>
      <c r="J272" s="95"/>
    </row>
    <row r="273" spans="3:10" x14ac:dyDescent="0.2">
      <c r="C273" s="10"/>
      <c r="D273" s="10"/>
      <c r="E273" s="95"/>
      <c r="F273" s="95"/>
      <c r="G273" s="95"/>
      <c r="H273" s="95"/>
      <c r="I273" s="95"/>
      <c r="J273" s="95"/>
    </row>
    <row r="274" spans="3:10" x14ac:dyDescent="0.2">
      <c r="C274" s="10"/>
      <c r="D274" s="10"/>
      <c r="E274" s="95"/>
      <c r="F274" s="95"/>
      <c r="G274" s="95"/>
      <c r="H274" s="95"/>
      <c r="I274" s="95"/>
      <c r="J274" s="95"/>
    </row>
    <row r="275" spans="3:10" x14ac:dyDescent="0.2">
      <c r="C275" s="10"/>
      <c r="D275" s="10"/>
      <c r="E275" s="95"/>
      <c r="F275" s="95"/>
      <c r="G275" s="95"/>
      <c r="H275" s="95"/>
      <c r="I275" s="95"/>
      <c r="J275" s="95"/>
    </row>
    <row r="276" spans="3:10" x14ac:dyDescent="0.2">
      <c r="C276" s="10"/>
      <c r="D276" s="10"/>
      <c r="E276" s="95"/>
      <c r="F276" s="95"/>
      <c r="G276" s="95"/>
      <c r="H276" s="95"/>
      <c r="I276" s="95"/>
      <c r="J276" s="95"/>
    </row>
    <row r="277" spans="3:10" x14ac:dyDescent="0.2">
      <c r="C277" s="10"/>
      <c r="D277" s="10"/>
      <c r="E277" s="95"/>
      <c r="F277" s="95"/>
      <c r="G277" s="95"/>
      <c r="H277" s="95"/>
      <c r="I277" s="95"/>
      <c r="J277" s="95"/>
    </row>
    <row r="278" spans="3:10" x14ac:dyDescent="0.2">
      <c r="C278" s="10"/>
      <c r="D278" s="10"/>
      <c r="E278" s="95"/>
      <c r="F278" s="95"/>
      <c r="G278" s="95"/>
      <c r="H278" s="95"/>
      <c r="I278" s="95"/>
      <c r="J278" s="95"/>
    </row>
    <row r="279" spans="3:10" x14ac:dyDescent="0.2">
      <c r="C279" s="10"/>
      <c r="D279" s="10"/>
      <c r="E279" s="95"/>
      <c r="F279" s="95"/>
      <c r="G279" s="95"/>
      <c r="H279" s="95"/>
      <c r="I279" s="95"/>
      <c r="J279" s="95"/>
    </row>
    <row r="280" spans="3:10" x14ac:dyDescent="0.2">
      <c r="C280" s="10"/>
      <c r="D280" s="10"/>
      <c r="E280" s="95"/>
      <c r="F280" s="95"/>
      <c r="G280" s="95"/>
      <c r="H280" s="95"/>
      <c r="I280" s="95"/>
      <c r="J280" s="95"/>
    </row>
    <row r="281" spans="3:10" x14ac:dyDescent="0.2">
      <c r="C281" s="10"/>
      <c r="D281" s="10"/>
      <c r="E281" s="95"/>
      <c r="F281" s="95"/>
      <c r="G281" s="95"/>
      <c r="H281" s="95"/>
      <c r="I281" s="95"/>
      <c r="J281" s="95"/>
    </row>
    <row r="282" spans="3:10" x14ac:dyDescent="0.2">
      <c r="C282" s="10"/>
      <c r="D282" s="10"/>
      <c r="E282" s="95"/>
      <c r="F282" s="95"/>
      <c r="G282" s="95"/>
      <c r="H282" s="95"/>
      <c r="I282" s="95"/>
      <c r="J282" s="95"/>
    </row>
    <row r="283" spans="3:10" x14ac:dyDescent="0.2">
      <c r="C283" s="10"/>
      <c r="D283" s="10"/>
      <c r="E283" s="95"/>
      <c r="F283" s="95"/>
      <c r="G283" s="95"/>
      <c r="H283" s="95"/>
      <c r="I283" s="95"/>
      <c r="J283" s="95"/>
    </row>
    <row r="284" spans="3:10" x14ac:dyDescent="0.2">
      <c r="C284" s="10"/>
      <c r="D284" s="10"/>
      <c r="E284" s="95"/>
      <c r="F284" s="95"/>
      <c r="G284" s="95"/>
      <c r="H284" s="95"/>
      <c r="I284" s="95"/>
      <c r="J284" s="95"/>
    </row>
    <row r="285" spans="3:10" x14ac:dyDescent="0.2">
      <c r="C285" s="10"/>
      <c r="D285" s="10"/>
      <c r="E285" s="95"/>
      <c r="F285" s="95"/>
      <c r="G285" s="95"/>
      <c r="H285" s="95"/>
      <c r="I285" s="95"/>
      <c r="J285" s="95"/>
    </row>
    <row r="286" spans="3:10" x14ac:dyDescent="0.2">
      <c r="C286" s="10"/>
      <c r="D286" s="10"/>
      <c r="E286" s="95"/>
      <c r="F286" s="95"/>
      <c r="G286" s="95"/>
      <c r="H286" s="95"/>
      <c r="I286" s="95"/>
      <c r="J286" s="95"/>
    </row>
    <row r="287" spans="3:10" x14ac:dyDescent="0.2">
      <c r="C287" s="10"/>
      <c r="D287" s="10"/>
      <c r="E287" s="95"/>
      <c r="F287" s="95"/>
      <c r="G287" s="95"/>
      <c r="H287" s="95"/>
      <c r="I287" s="95"/>
      <c r="J287" s="95"/>
    </row>
    <row r="288" spans="3:10" x14ac:dyDescent="0.2">
      <c r="C288" s="10"/>
      <c r="D288" s="10"/>
      <c r="E288" s="95"/>
      <c r="F288" s="95"/>
      <c r="G288" s="95"/>
      <c r="H288" s="95"/>
      <c r="I288" s="95"/>
      <c r="J288" s="95"/>
    </row>
    <row r="289" spans="3:10" x14ac:dyDescent="0.2">
      <c r="C289" s="10"/>
      <c r="D289" s="10"/>
      <c r="E289" s="95"/>
      <c r="F289" s="95"/>
      <c r="G289" s="95"/>
      <c r="H289" s="95"/>
      <c r="I289" s="95"/>
      <c r="J289" s="95"/>
    </row>
    <row r="290" spans="3:10" x14ac:dyDescent="0.2">
      <c r="C290" s="10"/>
      <c r="D290" s="10"/>
      <c r="E290" s="95"/>
      <c r="F290" s="95"/>
      <c r="G290" s="95"/>
      <c r="H290" s="95"/>
      <c r="I290" s="95"/>
      <c r="J290" s="95"/>
    </row>
    <row r="291" spans="3:10" x14ac:dyDescent="0.2">
      <c r="C291" s="10"/>
      <c r="D291" s="10"/>
      <c r="E291" s="95"/>
      <c r="F291" s="95"/>
      <c r="G291" s="95"/>
      <c r="H291" s="95"/>
      <c r="I291" s="95"/>
      <c r="J291" s="95"/>
    </row>
    <row r="292" spans="3:10" x14ac:dyDescent="0.2">
      <c r="C292" s="10"/>
      <c r="D292" s="10"/>
      <c r="E292" s="95"/>
      <c r="F292" s="95"/>
      <c r="G292" s="95"/>
      <c r="H292" s="95"/>
      <c r="I292" s="95"/>
      <c r="J292" s="95"/>
    </row>
    <row r="293" spans="3:10" x14ac:dyDescent="0.2">
      <c r="C293" s="10"/>
      <c r="D293" s="10"/>
      <c r="E293" s="95"/>
      <c r="F293" s="95"/>
      <c r="G293" s="95"/>
      <c r="H293" s="95"/>
      <c r="I293" s="95"/>
      <c r="J293" s="95"/>
    </row>
    <row r="294" spans="3:10" x14ac:dyDescent="0.2">
      <c r="C294" s="10"/>
      <c r="D294" s="10"/>
      <c r="E294" s="95"/>
      <c r="F294" s="95"/>
      <c r="G294" s="95"/>
      <c r="H294" s="95"/>
      <c r="I294" s="95"/>
      <c r="J294" s="95"/>
    </row>
    <row r="295" spans="3:10" x14ac:dyDescent="0.2">
      <c r="C295" s="10"/>
      <c r="D295" s="10"/>
      <c r="E295" s="95"/>
      <c r="F295" s="95"/>
      <c r="G295" s="95"/>
      <c r="H295" s="95"/>
      <c r="I295" s="95"/>
      <c r="J295" s="95"/>
    </row>
    <row r="296" spans="3:10" x14ac:dyDescent="0.2">
      <c r="C296" s="10"/>
      <c r="D296" s="10"/>
      <c r="E296" s="95"/>
      <c r="F296" s="95"/>
      <c r="G296" s="95"/>
      <c r="H296" s="95"/>
      <c r="I296" s="95"/>
      <c r="J296" s="95"/>
    </row>
    <row r="297" spans="3:10" x14ac:dyDescent="0.2">
      <c r="C297" s="10"/>
      <c r="D297" s="10"/>
      <c r="E297" s="95"/>
      <c r="F297" s="95"/>
      <c r="G297" s="95"/>
      <c r="H297" s="95"/>
      <c r="I297" s="95"/>
      <c r="J297" s="95"/>
    </row>
    <row r="298" spans="3:10" x14ac:dyDescent="0.2">
      <c r="C298" s="10"/>
      <c r="D298" s="10"/>
      <c r="E298" s="95"/>
      <c r="F298" s="95"/>
      <c r="G298" s="95"/>
      <c r="H298" s="95"/>
      <c r="I298" s="95"/>
      <c r="J298" s="95"/>
    </row>
    <row r="299" spans="3:10" x14ac:dyDescent="0.2">
      <c r="C299" s="10"/>
      <c r="D299" s="10"/>
      <c r="E299" s="95"/>
      <c r="F299" s="95"/>
      <c r="G299" s="95"/>
      <c r="H299" s="95"/>
      <c r="I299" s="95"/>
      <c r="J299" s="95"/>
    </row>
    <row r="300" spans="3:10" x14ac:dyDescent="0.2">
      <c r="C300" s="10"/>
      <c r="D300" s="10"/>
      <c r="E300" s="95"/>
      <c r="F300" s="95"/>
      <c r="G300" s="95"/>
      <c r="H300" s="95"/>
      <c r="I300" s="95"/>
      <c r="J300" s="95"/>
    </row>
    <row r="301" spans="3:10" x14ac:dyDescent="0.2">
      <c r="C301" s="10"/>
      <c r="D301" s="10"/>
      <c r="E301" s="95"/>
      <c r="F301" s="95"/>
      <c r="G301" s="95"/>
      <c r="H301" s="95"/>
      <c r="I301" s="95"/>
      <c r="J301" s="95"/>
    </row>
    <row r="302" spans="3:10" x14ac:dyDescent="0.2">
      <c r="C302" s="10"/>
      <c r="D302" s="10"/>
      <c r="E302" s="95"/>
      <c r="F302" s="95"/>
      <c r="G302" s="95"/>
      <c r="H302" s="95"/>
      <c r="I302" s="95"/>
      <c r="J302" s="95"/>
    </row>
    <row r="303" spans="3:10" x14ac:dyDescent="0.2">
      <c r="C303" s="10"/>
      <c r="D303" s="10"/>
      <c r="E303" s="95"/>
      <c r="F303" s="95"/>
      <c r="G303" s="95"/>
      <c r="H303" s="95"/>
      <c r="I303" s="95"/>
      <c r="J303" s="95"/>
    </row>
    <row r="304" spans="3:10" x14ac:dyDescent="0.2">
      <c r="C304" s="10"/>
      <c r="D304" s="10"/>
      <c r="E304" s="95"/>
      <c r="F304" s="95"/>
      <c r="G304" s="95"/>
      <c r="H304" s="95"/>
      <c r="I304" s="95"/>
      <c r="J304" s="95"/>
    </row>
    <row r="305" spans="3:10" x14ac:dyDescent="0.2">
      <c r="C305" s="10"/>
      <c r="D305" s="10"/>
      <c r="E305" s="95"/>
      <c r="F305" s="95"/>
      <c r="G305" s="95"/>
      <c r="H305" s="95"/>
      <c r="I305" s="95"/>
      <c r="J305" s="95"/>
    </row>
    <row r="306" spans="3:10" x14ac:dyDescent="0.2">
      <c r="C306" s="10"/>
      <c r="D306" s="10"/>
      <c r="E306" s="95"/>
      <c r="F306" s="95"/>
      <c r="G306" s="95"/>
      <c r="H306" s="95"/>
      <c r="I306" s="95"/>
      <c r="J306" s="95"/>
    </row>
    <row r="307" spans="3:10" x14ac:dyDescent="0.2">
      <c r="C307" s="10"/>
      <c r="D307" s="10"/>
      <c r="E307" s="95"/>
      <c r="F307" s="95"/>
      <c r="G307" s="95"/>
      <c r="H307" s="95"/>
      <c r="I307" s="95"/>
      <c r="J307" s="95"/>
    </row>
    <row r="308" spans="3:10" x14ac:dyDescent="0.2">
      <c r="C308" s="10"/>
      <c r="D308" s="10"/>
      <c r="E308" s="95"/>
      <c r="F308" s="95"/>
      <c r="G308" s="95"/>
      <c r="H308" s="95"/>
      <c r="I308" s="95"/>
      <c r="J308" s="95"/>
    </row>
    <row r="309" spans="3:10" x14ac:dyDescent="0.2">
      <c r="C309" s="10"/>
      <c r="D309" s="10"/>
      <c r="E309" s="95"/>
      <c r="F309" s="95"/>
      <c r="G309" s="95"/>
      <c r="H309" s="95"/>
      <c r="I309" s="95"/>
      <c r="J309" s="95"/>
    </row>
    <row r="310" spans="3:10" x14ac:dyDescent="0.2">
      <c r="C310" s="10"/>
      <c r="D310" s="10"/>
      <c r="E310" s="95"/>
      <c r="F310" s="95"/>
      <c r="G310" s="95"/>
      <c r="H310" s="95"/>
      <c r="I310" s="95"/>
      <c r="J310" s="95"/>
    </row>
    <row r="311" spans="3:10" x14ac:dyDescent="0.2">
      <c r="C311" s="10"/>
      <c r="D311" s="10"/>
      <c r="E311" s="95"/>
      <c r="F311" s="95"/>
      <c r="G311" s="95"/>
      <c r="H311" s="95"/>
      <c r="I311" s="95"/>
      <c r="J311" s="95"/>
    </row>
    <row r="312" spans="3:10" x14ac:dyDescent="0.2">
      <c r="C312" s="10"/>
      <c r="D312" s="10"/>
      <c r="E312" s="95"/>
      <c r="F312" s="95"/>
      <c r="G312" s="95"/>
      <c r="H312" s="95"/>
      <c r="I312" s="95"/>
      <c r="J312" s="95"/>
    </row>
    <row r="313" spans="3:10" x14ac:dyDescent="0.2">
      <c r="C313" s="10"/>
      <c r="D313" s="10"/>
      <c r="E313" s="95"/>
      <c r="F313" s="95"/>
      <c r="G313" s="95"/>
      <c r="H313" s="95"/>
      <c r="I313" s="95"/>
      <c r="J313" s="95"/>
    </row>
    <row r="314" spans="3:10" x14ac:dyDescent="0.2">
      <c r="C314" s="10"/>
      <c r="D314" s="10"/>
      <c r="E314" s="95"/>
      <c r="F314" s="95"/>
      <c r="G314" s="95"/>
      <c r="H314" s="95"/>
      <c r="I314" s="95"/>
      <c r="J314" s="95"/>
    </row>
    <row r="315" spans="3:10" x14ac:dyDescent="0.2">
      <c r="C315" s="10"/>
      <c r="D315" s="10"/>
      <c r="E315" s="95"/>
      <c r="F315" s="95"/>
      <c r="G315" s="95"/>
      <c r="H315" s="95"/>
      <c r="I315" s="95"/>
      <c r="J315" s="95"/>
    </row>
    <row r="316" spans="3:10" x14ac:dyDescent="0.2">
      <c r="C316" s="10"/>
      <c r="D316" s="10"/>
      <c r="E316" s="95"/>
      <c r="F316" s="95"/>
      <c r="G316" s="95"/>
      <c r="H316" s="95"/>
      <c r="I316" s="95"/>
      <c r="J316" s="95"/>
    </row>
    <row r="317" spans="3:10" x14ac:dyDescent="0.2">
      <c r="C317" s="10"/>
      <c r="D317" s="10"/>
      <c r="E317" s="95"/>
      <c r="F317" s="95"/>
      <c r="G317" s="95"/>
      <c r="H317" s="95"/>
      <c r="I317" s="95"/>
      <c r="J317" s="95"/>
    </row>
    <row r="318" spans="3:10" x14ac:dyDescent="0.2">
      <c r="C318" s="10"/>
      <c r="D318" s="10"/>
      <c r="E318" s="95"/>
      <c r="F318" s="95"/>
      <c r="G318" s="95"/>
      <c r="H318" s="95"/>
      <c r="I318" s="95"/>
      <c r="J318" s="95"/>
    </row>
    <row r="319" spans="3:10" x14ac:dyDescent="0.2">
      <c r="C319" s="10"/>
      <c r="D319" s="10"/>
      <c r="E319" s="95"/>
      <c r="F319" s="95"/>
      <c r="G319" s="95"/>
      <c r="H319" s="95"/>
      <c r="I319" s="95"/>
      <c r="J319" s="95"/>
    </row>
    <row r="320" spans="3:10" x14ac:dyDescent="0.2">
      <c r="C320" s="10"/>
      <c r="D320" s="10"/>
      <c r="E320" s="95"/>
      <c r="F320" s="95"/>
      <c r="G320" s="95"/>
      <c r="H320" s="95"/>
      <c r="I320" s="95"/>
      <c r="J320" s="95"/>
    </row>
    <row r="321" spans="3:10" x14ac:dyDescent="0.2">
      <c r="C321" s="10"/>
      <c r="D321" s="10"/>
      <c r="E321" s="95"/>
      <c r="F321" s="95"/>
      <c r="G321" s="95"/>
      <c r="H321" s="95"/>
      <c r="I321" s="95"/>
      <c r="J321" s="95"/>
    </row>
    <row r="322" spans="3:10" x14ac:dyDescent="0.2">
      <c r="C322" s="10"/>
      <c r="D322" s="10"/>
      <c r="E322" s="95"/>
      <c r="F322" s="95"/>
      <c r="G322" s="95"/>
      <c r="H322" s="95"/>
      <c r="I322" s="95"/>
      <c r="J322" s="95"/>
    </row>
    <row r="323" spans="3:10" x14ac:dyDescent="0.2">
      <c r="C323" s="10"/>
      <c r="D323" s="10"/>
      <c r="E323" s="95"/>
      <c r="F323" s="95"/>
      <c r="G323" s="95"/>
      <c r="H323" s="95"/>
      <c r="I323" s="95"/>
      <c r="J323" s="95"/>
    </row>
    <row r="324" spans="3:10" x14ac:dyDescent="0.2">
      <c r="C324" s="10"/>
      <c r="D324" s="10"/>
      <c r="E324" s="95"/>
      <c r="F324" s="95"/>
      <c r="G324" s="95"/>
      <c r="H324" s="95"/>
      <c r="I324" s="95"/>
      <c r="J324" s="95"/>
    </row>
    <row r="325" spans="3:10" x14ac:dyDescent="0.2">
      <c r="C325" s="10"/>
      <c r="D325" s="10"/>
      <c r="E325" s="95"/>
      <c r="F325" s="95"/>
      <c r="G325" s="95"/>
      <c r="H325" s="95"/>
      <c r="I325" s="95"/>
      <c r="J325" s="95"/>
    </row>
    <row r="326" spans="3:10" x14ac:dyDescent="0.2">
      <c r="C326" s="10"/>
      <c r="D326" s="10"/>
      <c r="E326" s="95"/>
      <c r="F326" s="95"/>
      <c r="G326" s="95"/>
      <c r="H326" s="95"/>
      <c r="I326" s="95"/>
      <c r="J326" s="95"/>
    </row>
    <row r="327" spans="3:10" x14ac:dyDescent="0.2">
      <c r="C327" s="10"/>
      <c r="D327" s="10"/>
      <c r="E327" s="95"/>
      <c r="F327" s="95"/>
      <c r="G327" s="95"/>
      <c r="H327" s="95"/>
      <c r="I327" s="95"/>
      <c r="J327" s="95"/>
    </row>
    <row r="328" spans="3:10" x14ac:dyDescent="0.2">
      <c r="C328" s="10"/>
      <c r="D328" s="10"/>
      <c r="E328" s="95"/>
      <c r="F328" s="95"/>
      <c r="G328" s="95"/>
      <c r="H328" s="95"/>
      <c r="I328" s="95"/>
      <c r="J328" s="95"/>
    </row>
    <row r="329" spans="3:10" x14ac:dyDescent="0.2">
      <c r="C329" s="10"/>
      <c r="D329" s="10"/>
      <c r="E329" s="95"/>
      <c r="F329" s="95"/>
      <c r="G329" s="95"/>
      <c r="H329" s="95"/>
      <c r="I329" s="95"/>
      <c r="J329" s="95"/>
    </row>
    <row r="330" spans="3:10" x14ac:dyDescent="0.2">
      <c r="C330" s="10"/>
      <c r="D330" s="10"/>
      <c r="E330" s="95"/>
      <c r="F330" s="95"/>
      <c r="G330" s="95"/>
      <c r="H330" s="95"/>
      <c r="I330" s="95"/>
      <c r="J330" s="95"/>
    </row>
    <row r="331" spans="3:10" x14ac:dyDescent="0.2">
      <c r="C331" s="10"/>
      <c r="D331" s="10"/>
      <c r="E331" s="95"/>
      <c r="F331" s="95"/>
      <c r="G331" s="95"/>
      <c r="H331" s="95"/>
      <c r="I331" s="95"/>
      <c r="J331" s="95"/>
    </row>
    <row r="332" spans="3:10" x14ac:dyDescent="0.2">
      <c r="C332" s="10"/>
      <c r="D332" s="10"/>
      <c r="E332" s="95"/>
      <c r="F332" s="95"/>
      <c r="G332" s="95"/>
      <c r="H332" s="95"/>
      <c r="I332" s="95"/>
      <c r="J332" s="95"/>
    </row>
    <row r="333" spans="3:10" x14ac:dyDescent="0.2">
      <c r="C333" s="10"/>
      <c r="D333" s="10"/>
      <c r="E333" s="95"/>
      <c r="F333" s="95"/>
      <c r="G333" s="95"/>
      <c r="H333" s="95"/>
      <c r="I333" s="95"/>
      <c r="J333" s="95"/>
    </row>
    <row r="334" spans="3:10" x14ac:dyDescent="0.2">
      <c r="C334" s="10"/>
      <c r="D334" s="10"/>
      <c r="E334" s="95"/>
      <c r="F334" s="95"/>
      <c r="G334" s="95"/>
      <c r="H334" s="95"/>
      <c r="I334" s="95"/>
      <c r="J334" s="95"/>
    </row>
    <row r="335" spans="3:10" x14ac:dyDescent="0.2">
      <c r="C335" s="10"/>
      <c r="D335" s="10"/>
      <c r="E335" s="95"/>
      <c r="F335" s="95"/>
      <c r="G335" s="95"/>
      <c r="H335" s="95"/>
      <c r="I335" s="95"/>
      <c r="J335" s="95"/>
    </row>
    <row r="336" spans="3:10" x14ac:dyDescent="0.2">
      <c r="C336" s="10"/>
      <c r="D336" s="10"/>
      <c r="E336" s="95"/>
      <c r="F336" s="95"/>
      <c r="G336" s="95"/>
      <c r="H336" s="95"/>
      <c r="I336" s="95"/>
      <c r="J336" s="95"/>
    </row>
    <row r="337" spans="3:10" x14ac:dyDescent="0.2">
      <c r="C337" s="10"/>
      <c r="D337" s="10"/>
      <c r="E337" s="95"/>
      <c r="F337" s="95"/>
      <c r="G337" s="95"/>
      <c r="H337" s="95"/>
      <c r="I337" s="95"/>
      <c r="J337" s="95"/>
    </row>
    <row r="338" spans="3:10" x14ac:dyDescent="0.2">
      <c r="C338" s="10"/>
      <c r="D338" s="10"/>
      <c r="E338" s="95"/>
      <c r="F338" s="95"/>
      <c r="G338" s="95"/>
      <c r="H338" s="95"/>
      <c r="I338" s="95"/>
      <c r="J338" s="95"/>
    </row>
    <row r="339" spans="3:10" x14ac:dyDescent="0.2">
      <c r="C339" s="10"/>
      <c r="D339" s="10"/>
      <c r="E339" s="95"/>
      <c r="F339" s="95"/>
      <c r="G339" s="95"/>
      <c r="H339" s="95"/>
      <c r="I339" s="95"/>
      <c r="J339" s="95"/>
    </row>
    <row r="340" spans="3:10" x14ac:dyDescent="0.2">
      <c r="C340" s="10"/>
      <c r="D340" s="10"/>
      <c r="E340" s="95"/>
      <c r="F340" s="95"/>
      <c r="G340" s="95"/>
      <c r="H340" s="95"/>
      <c r="I340" s="95"/>
      <c r="J340" s="95"/>
    </row>
    <row r="341" spans="3:10" x14ac:dyDescent="0.2">
      <c r="C341" s="10"/>
      <c r="D341" s="10"/>
      <c r="E341" s="95"/>
      <c r="F341" s="95"/>
      <c r="G341" s="95"/>
      <c r="H341" s="95"/>
      <c r="I341" s="95"/>
      <c r="J341" s="95"/>
    </row>
    <row r="342" spans="3:10" x14ac:dyDescent="0.2">
      <c r="C342" s="10"/>
      <c r="D342" s="10"/>
      <c r="E342" s="95"/>
      <c r="F342" s="95"/>
      <c r="G342" s="95"/>
      <c r="H342" s="95"/>
      <c r="I342" s="95"/>
      <c r="J342" s="95"/>
    </row>
    <row r="343" spans="3:10" x14ac:dyDescent="0.2">
      <c r="C343" s="10"/>
      <c r="D343" s="10"/>
      <c r="E343" s="95"/>
      <c r="F343" s="95"/>
      <c r="G343" s="95"/>
      <c r="H343" s="95"/>
      <c r="I343" s="95"/>
      <c r="J343" s="95"/>
    </row>
    <row r="344" spans="3:10" x14ac:dyDescent="0.2">
      <c r="C344" s="10"/>
      <c r="D344" s="10"/>
      <c r="E344" s="95"/>
      <c r="F344" s="95"/>
      <c r="G344" s="95"/>
      <c r="H344" s="95"/>
      <c r="I344" s="95"/>
      <c r="J344" s="95"/>
    </row>
    <row r="345" spans="3:10" x14ac:dyDescent="0.2">
      <c r="C345" s="10"/>
      <c r="D345" s="10"/>
      <c r="E345" s="95"/>
      <c r="F345" s="95"/>
      <c r="G345" s="95"/>
      <c r="H345" s="95"/>
      <c r="I345" s="95"/>
      <c r="J345" s="95"/>
    </row>
    <row r="346" spans="3:10" x14ac:dyDescent="0.2">
      <c r="C346" s="10"/>
      <c r="D346" s="10"/>
      <c r="E346" s="95"/>
      <c r="F346" s="95"/>
      <c r="G346" s="95"/>
      <c r="H346" s="95"/>
      <c r="I346" s="95"/>
      <c r="J346" s="95"/>
    </row>
    <row r="347" spans="3:10" x14ac:dyDescent="0.2">
      <c r="C347" s="10"/>
      <c r="D347" s="10"/>
      <c r="E347" s="95"/>
      <c r="F347" s="95"/>
      <c r="G347" s="95"/>
      <c r="H347" s="95"/>
      <c r="I347" s="95"/>
      <c r="J347" s="95"/>
    </row>
    <row r="348" spans="3:10" x14ac:dyDescent="0.2">
      <c r="C348" s="10"/>
      <c r="D348" s="10"/>
      <c r="E348" s="95"/>
      <c r="F348" s="95"/>
      <c r="G348" s="95"/>
      <c r="H348" s="95"/>
      <c r="I348" s="95"/>
      <c r="J348" s="95"/>
    </row>
    <row r="349" spans="3:10" x14ac:dyDescent="0.2">
      <c r="C349" s="10"/>
      <c r="D349" s="10"/>
      <c r="E349" s="95"/>
      <c r="F349" s="95"/>
      <c r="G349" s="95"/>
      <c r="H349" s="95"/>
      <c r="I349" s="95"/>
      <c r="J349" s="95"/>
    </row>
    <row r="350" spans="3:10" x14ac:dyDescent="0.2">
      <c r="C350" s="10"/>
      <c r="D350" s="10"/>
      <c r="E350" s="95"/>
      <c r="F350" s="95"/>
      <c r="G350" s="95"/>
      <c r="H350" s="95"/>
      <c r="I350" s="95"/>
      <c r="J350" s="95"/>
    </row>
    <row r="351" spans="3:10" x14ac:dyDescent="0.2">
      <c r="C351" s="10"/>
      <c r="D351" s="10"/>
      <c r="E351" s="95"/>
      <c r="F351" s="95"/>
      <c r="G351" s="95"/>
      <c r="H351" s="95"/>
      <c r="I351" s="95"/>
      <c r="J351" s="95"/>
    </row>
    <row r="352" spans="3:10" x14ac:dyDescent="0.2">
      <c r="C352" s="10"/>
      <c r="D352" s="10"/>
      <c r="E352" s="95"/>
      <c r="F352" s="95"/>
      <c r="G352" s="95"/>
      <c r="H352" s="95"/>
      <c r="I352" s="95"/>
      <c r="J352" s="95"/>
    </row>
    <row r="353" spans="3:10" x14ac:dyDescent="0.2">
      <c r="C353" s="10"/>
      <c r="D353" s="10"/>
      <c r="E353" s="95"/>
      <c r="F353" s="95"/>
      <c r="G353" s="95"/>
      <c r="H353" s="95"/>
      <c r="I353" s="95"/>
      <c r="J353" s="95"/>
    </row>
    <row r="354" spans="3:10" x14ac:dyDescent="0.2">
      <c r="C354" s="10"/>
      <c r="D354" s="10"/>
      <c r="E354" s="95"/>
      <c r="F354" s="95"/>
      <c r="G354" s="95"/>
      <c r="H354" s="95"/>
      <c r="I354" s="95"/>
      <c r="J354" s="95"/>
    </row>
    <row r="355" spans="3:10" x14ac:dyDescent="0.2">
      <c r="C355" s="10"/>
      <c r="D355" s="10"/>
      <c r="E355" s="95"/>
      <c r="F355" s="95"/>
      <c r="G355" s="95"/>
      <c r="H355" s="95"/>
      <c r="I355" s="95"/>
      <c r="J355" s="95"/>
    </row>
    <row r="356" spans="3:10" x14ac:dyDescent="0.2">
      <c r="C356" s="10"/>
      <c r="D356" s="10"/>
      <c r="E356" s="95"/>
      <c r="F356" s="95"/>
      <c r="G356" s="95"/>
      <c r="H356" s="95"/>
      <c r="I356" s="95"/>
      <c r="J356" s="95"/>
    </row>
    <row r="357" spans="3:10" x14ac:dyDescent="0.2">
      <c r="C357" s="10"/>
      <c r="D357" s="10"/>
      <c r="E357" s="95"/>
      <c r="F357" s="95"/>
      <c r="G357" s="95"/>
      <c r="H357" s="95"/>
      <c r="I357" s="95"/>
      <c r="J357" s="95"/>
    </row>
    <row r="358" spans="3:10" x14ac:dyDescent="0.2">
      <c r="C358" s="10"/>
      <c r="D358" s="10"/>
      <c r="E358" s="95"/>
      <c r="F358" s="95"/>
      <c r="G358" s="95"/>
      <c r="H358" s="95"/>
      <c r="I358" s="95"/>
      <c r="J358" s="95"/>
    </row>
    <row r="359" spans="3:10" x14ac:dyDescent="0.2">
      <c r="C359" s="10"/>
      <c r="D359" s="10"/>
      <c r="E359" s="95"/>
      <c r="F359" s="95"/>
      <c r="G359" s="95"/>
      <c r="H359" s="95"/>
      <c r="I359" s="95"/>
      <c r="J359" s="95"/>
    </row>
    <row r="360" spans="3:10" x14ac:dyDescent="0.2">
      <c r="C360" s="10"/>
      <c r="D360" s="10"/>
      <c r="E360" s="95"/>
      <c r="F360" s="95"/>
      <c r="G360" s="95"/>
      <c r="H360" s="95"/>
      <c r="I360" s="95"/>
      <c r="J360" s="95"/>
    </row>
    <row r="361" spans="3:10" x14ac:dyDescent="0.2">
      <c r="C361" s="10"/>
      <c r="D361" s="10"/>
      <c r="E361" s="95"/>
      <c r="F361" s="95"/>
      <c r="G361" s="95"/>
      <c r="H361" s="95"/>
      <c r="I361" s="95"/>
      <c r="J361" s="95"/>
    </row>
    <row r="362" spans="3:10" x14ac:dyDescent="0.2">
      <c r="C362" s="10"/>
      <c r="D362" s="10"/>
      <c r="E362" s="95"/>
      <c r="F362" s="95"/>
      <c r="G362" s="95"/>
      <c r="H362" s="95"/>
      <c r="I362" s="95"/>
      <c r="J362" s="95"/>
    </row>
    <row r="363" spans="3:10" x14ac:dyDescent="0.2">
      <c r="C363" s="10"/>
      <c r="D363" s="10"/>
      <c r="E363" s="95"/>
      <c r="F363" s="95"/>
      <c r="G363" s="95"/>
      <c r="H363" s="95"/>
      <c r="I363" s="95"/>
      <c r="J363" s="95"/>
    </row>
    <row r="364" spans="3:10" x14ac:dyDescent="0.2">
      <c r="C364" s="10"/>
      <c r="D364" s="10"/>
      <c r="E364" s="95"/>
      <c r="F364" s="95"/>
      <c r="G364" s="95"/>
      <c r="H364" s="95"/>
      <c r="I364" s="95"/>
      <c r="J364" s="95"/>
    </row>
    <row r="365" spans="3:10" x14ac:dyDescent="0.2">
      <c r="C365" s="10"/>
      <c r="D365" s="10"/>
      <c r="E365" s="95"/>
      <c r="F365" s="95"/>
      <c r="G365" s="95"/>
      <c r="H365" s="95"/>
      <c r="I365" s="95"/>
      <c r="J365" s="95"/>
    </row>
    <row r="366" spans="3:10" x14ac:dyDescent="0.2">
      <c r="C366" s="10"/>
      <c r="D366" s="10"/>
      <c r="E366" s="95"/>
      <c r="F366" s="95"/>
      <c r="G366" s="95"/>
      <c r="H366" s="95"/>
      <c r="I366" s="95"/>
      <c r="J366" s="95"/>
    </row>
    <row r="367" spans="3:10" x14ac:dyDescent="0.2">
      <c r="C367" s="10"/>
      <c r="D367" s="10"/>
      <c r="E367" s="95"/>
      <c r="F367" s="95"/>
      <c r="G367" s="95"/>
      <c r="H367" s="95"/>
      <c r="I367" s="95"/>
      <c r="J367" s="95"/>
    </row>
    <row r="368" spans="3:10" x14ac:dyDescent="0.2">
      <c r="C368" s="10"/>
      <c r="D368" s="10"/>
      <c r="E368" s="95"/>
      <c r="F368" s="95"/>
      <c r="G368" s="95"/>
      <c r="H368" s="95"/>
      <c r="I368" s="95"/>
      <c r="J368" s="95"/>
    </row>
    <row r="369" spans="3:10" x14ac:dyDescent="0.2">
      <c r="C369" s="10"/>
      <c r="D369" s="10"/>
      <c r="E369" s="95"/>
      <c r="F369" s="95"/>
      <c r="G369" s="95"/>
      <c r="H369" s="95"/>
      <c r="I369" s="95"/>
      <c r="J369" s="95"/>
    </row>
    <row r="370" spans="3:10" x14ac:dyDescent="0.2">
      <c r="C370" s="10"/>
      <c r="D370" s="10"/>
      <c r="E370" s="95"/>
      <c r="F370" s="95"/>
      <c r="G370" s="95"/>
      <c r="H370" s="95"/>
      <c r="I370" s="95"/>
      <c r="J370" s="95"/>
    </row>
    <row r="371" spans="3:10" x14ac:dyDescent="0.2">
      <c r="C371" s="10"/>
      <c r="D371" s="10"/>
      <c r="E371" s="95"/>
      <c r="F371" s="95"/>
      <c r="G371" s="95"/>
      <c r="H371" s="95"/>
      <c r="I371" s="95"/>
      <c r="J371" s="95"/>
    </row>
    <row r="372" spans="3:10" x14ac:dyDescent="0.2">
      <c r="C372" s="10"/>
      <c r="D372" s="10"/>
      <c r="E372" s="95"/>
      <c r="F372" s="95"/>
      <c r="G372" s="95"/>
      <c r="H372" s="95"/>
      <c r="I372" s="95"/>
      <c r="J372" s="95"/>
    </row>
    <row r="373" spans="3:10" x14ac:dyDescent="0.2">
      <c r="C373" s="10"/>
      <c r="D373" s="10"/>
      <c r="E373" s="95"/>
      <c r="F373" s="95"/>
      <c r="G373" s="95"/>
      <c r="H373" s="95"/>
      <c r="I373" s="95"/>
      <c r="J373" s="95"/>
    </row>
    <row r="374" spans="3:10" x14ac:dyDescent="0.2">
      <c r="C374" s="10"/>
      <c r="D374" s="10"/>
      <c r="E374" s="95"/>
      <c r="F374" s="95"/>
      <c r="G374" s="95"/>
      <c r="H374" s="95"/>
      <c r="I374" s="95"/>
      <c r="J374" s="95"/>
    </row>
    <row r="375" spans="3:10" x14ac:dyDescent="0.2">
      <c r="C375" s="10"/>
      <c r="D375" s="10"/>
      <c r="E375" s="95"/>
      <c r="F375" s="95"/>
      <c r="G375" s="95"/>
      <c r="H375" s="95"/>
      <c r="I375" s="95"/>
      <c r="J375" s="95"/>
    </row>
    <row r="376" spans="3:10" x14ac:dyDescent="0.2">
      <c r="C376" s="10"/>
      <c r="D376" s="10"/>
      <c r="E376" s="95"/>
      <c r="F376" s="95"/>
      <c r="G376" s="95"/>
      <c r="H376" s="95"/>
      <c r="I376" s="95"/>
      <c r="J376" s="95"/>
    </row>
    <row r="377" spans="3:10" x14ac:dyDescent="0.2">
      <c r="C377" s="10"/>
      <c r="D377" s="10"/>
      <c r="E377" s="95"/>
      <c r="F377" s="95"/>
      <c r="G377" s="95"/>
      <c r="H377" s="95"/>
      <c r="I377" s="95"/>
      <c r="J377" s="95"/>
    </row>
    <row r="378" spans="3:10" x14ac:dyDescent="0.2">
      <c r="C378" s="10"/>
      <c r="D378" s="10"/>
      <c r="E378" s="95"/>
      <c r="F378" s="95"/>
      <c r="G378" s="95"/>
      <c r="H378" s="95"/>
      <c r="I378" s="95"/>
      <c r="J378" s="95"/>
    </row>
    <row r="379" spans="3:10" x14ac:dyDescent="0.2">
      <c r="C379" s="10"/>
      <c r="D379" s="10"/>
      <c r="E379" s="95"/>
      <c r="F379" s="95"/>
      <c r="G379" s="95"/>
      <c r="H379" s="95"/>
      <c r="I379" s="95"/>
      <c r="J379" s="95"/>
    </row>
    <row r="380" spans="3:10" x14ac:dyDescent="0.2">
      <c r="C380" s="10"/>
      <c r="D380" s="10"/>
      <c r="E380" s="95"/>
      <c r="F380" s="95"/>
      <c r="G380" s="95"/>
      <c r="H380" s="95"/>
      <c r="I380" s="95"/>
      <c r="J380" s="95"/>
    </row>
    <row r="381" spans="3:10" x14ac:dyDescent="0.2">
      <c r="C381" s="10"/>
      <c r="D381" s="10"/>
      <c r="E381" s="95"/>
      <c r="F381" s="95"/>
      <c r="G381" s="95"/>
      <c r="H381" s="95"/>
      <c r="I381" s="95"/>
      <c r="J381" s="95"/>
    </row>
    <row r="382" spans="3:10" x14ac:dyDescent="0.2">
      <c r="C382" s="10"/>
      <c r="D382" s="10"/>
      <c r="E382" s="95"/>
      <c r="F382" s="95"/>
      <c r="G382" s="95"/>
      <c r="H382" s="95"/>
      <c r="I382" s="95"/>
      <c r="J382" s="95"/>
    </row>
    <row r="383" spans="3:10" x14ac:dyDescent="0.2">
      <c r="C383" s="10"/>
      <c r="D383" s="10"/>
      <c r="E383" s="95"/>
      <c r="F383" s="95"/>
      <c r="G383" s="95"/>
      <c r="H383" s="95"/>
      <c r="I383" s="95"/>
      <c r="J383" s="95"/>
    </row>
    <row r="384" spans="3:10" x14ac:dyDescent="0.2">
      <c r="C384" s="10"/>
      <c r="D384" s="10"/>
      <c r="E384" s="95"/>
      <c r="F384" s="95"/>
      <c r="G384" s="95"/>
      <c r="H384" s="95"/>
      <c r="I384" s="95"/>
      <c r="J384" s="95"/>
    </row>
    <row r="385" spans="3:10" x14ac:dyDescent="0.2">
      <c r="C385" s="10"/>
      <c r="D385" s="10"/>
      <c r="E385" s="95"/>
      <c r="F385" s="95"/>
      <c r="G385" s="95"/>
      <c r="H385" s="95"/>
      <c r="I385" s="95"/>
      <c r="J385" s="95"/>
    </row>
    <row r="386" spans="3:10" x14ac:dyDescent="0.2">
      <c r="C386" s="10"/>
      <c r="D386" s="10"/>
      <c r="E386" s="95"/>
      <c r="F386" s="95"/>
      <c r="G386" s="95"/>
      <c r="H386" s="95"/>
      <c r="I386" s="95"/>
      <c r="J386" s="95"/>
    </row>
    <row r="387" spans="3:10" x14ac:dyDescent="0.2">
      <c r="C387" s="10"/>
      <c r="D387" s="10"/>
      <c r="E387" s="95"/>
      <c r="F387" s="95"/>
      <c r="G387" s="95"/>
      <c r="H387" s="95"/>
      <c r="I387" s="95"/>
      <c r="J387" s="95"/>
    </row>
    <row r="388" spans="3:10" x14ac:dyDescent="0.2">
      <c r="C388" s="10"/>
      <c r="D388" s="10"/>
      <c r="E388" s="95"/>
      <c r="F388" s="95"/>
      <c r="G388" s="95"/>
      <c r="H388" s="95"/>
      <c r="I388" s="95"/>
      <c r="J388" s="95"/>
    </row>
    <row r="389" spans="3:10" x14ac:dyDescent="0.2">
      <c r="C389" s="10"/>
      <c r="D389" s="10"/>
      <c r="E389" s="95"/>
      <c r="F389" s="95"/>
      <c r="G389" s="95"/>
      <c r="H389" s="95"/>
      <c r="I389" s="95"/>
      <c r="J389" s="95"/>
    </row>
    <row r="390" spans="3:10" x14ac:dyDescent="0.2">
      <c r="C390" s="10"/>
      <c r="D390" s="10"/>
      <c r="E390" s="95"/>
      <c r="F390" s="95"/>
      <c r="G390" s="95"/>
      <c r="H390" s="95"/>
      <c r="I390" s="95"/>
      <c r="J390" s="95"/>
    </row>
    <row r="391" spans="3:10" x14ac:dyDescent="0.2">
      <c r="C391" s="10"/>
      <c r="D391" s="10"/>
      <c r="E391" s="95"/>
      <c r="F391" s="95"/>
      <c r="G391" s="95"/>
      <c r="H391" s="95"/>
      <c r="I391" s="95"/>
      <c r="J391" s="95"/>
    </row>
    <row r="392" spans="3:10" x14ac:dyDescent="0.2">
      <c r="C392" s="10"/>
      <c r="D392" s="10"/>
      <c r="E392" s="95"/>
      <c r="F392" s="95"/>
      <c r="G392" s="95"/>
      <c r="H392" s="95"/>
      <c r="I392" s="95"/>
      <c r="J392" s="95"/>
    </row>
    <row r="393" spans="3:10" x14ac:dyDescent="0.2">
      <c r="C393" s="10"/>
      <c r="D393" s="10"/>
      <c r="E393" s="95"/>
      <c r="F393" s="95"/>
      <c r="G393" s="95"/>
      <c r="H393" s="95"/>
      <c r="I393" s="95"/>
      <c r="J393" s="95"/>
    </row>
    <row r="394" spans="3:10" x14ac:dyDescent="0.2">
      <c r="C394" s="10"/>
      <c r="D394" s="10"/>
      <c r="E394" s="95"/>
      <c r="F394" s="95"/>
      <c r="G394" s="95"/>
      <c r="H394" s="95"/>
      <c r="I394" s="95"/>
      <c r="J394" s="95"/>
    </row>
    <row r="395" spans="3:10" x14ac:dyDescent="0.2">
      <c r="C395" s="10"/>
      <c r="D395" s="10"/>
      <c r="E395" s="95"/>
      <c r="F395" s="95"/>
      <c r="G395" s="95"/>
      <c r="H395" s="95"/>
      <c r="I395" s="95"/>
      <c r="J395" s="95"/>
    </row>
    <row r="396" spans="3:10" x14ac:dyDescent="0.2">
      <c r="C396" s="10"/>
      <c r="D396" s="10"/>
      <c r="E396" s="95"/>
      <c r="F396" s="95"/>
      <c r="G396" s="95"/>
      <c r="H396" s="95"/>
      <c r="I396" s="95"/>
      <c r="J396" s="95"/>
    </row>
    <row r="397" spans="3:10" x14ac:dyDescent="0.2">
      <c r="C397" s="10"/>
      <c r="D397" s="10"/>
      <c r="E397" s="95"/>
      <c r="F397" s="95"/>
      <c r="G397" s="95"/>
      <c r="H397" s="95"/>
      <c r="I397" s="95"/>
      <c r="J397" s="95"/>
    </row>
    <row r="398" spans="3:10" x14ac:dyDescent="0.2">
      <c r="C398" s="10"/>
      <c r="D398" s="10"/>
      <c r="E398" s="95"/>
      <c r="F398" s="95"/>
      <c r="G398" s="95"/>
      <c r="H398" s="95"/>
      <c r="I398" s="95"/>
      <c r="J398" s="95"/>
    </row>
    <row r="399" spans="3:10" x14ac:dyDescent="0.2">
      <c r="C399" s="10"/>
      <c r="D399" s="10"/>
      <c r="E399" s="95"/>
      <c r="F399" s="95"/>
      <c r="G399" s="95"/>
      <c r="H399" s="95"/>
      <c r="I399" s="95"/>
      <c r="J399" s="95"/>
    </row>
    <row r="400" spans="3:10" x14ac:dyDescent="0.2">
      <c r="C400" s="10"/>
      <c r="D400" s="10"/>
      <c r="E400" s="95"/>
      <c r="F400" s="95"/>
      <c r="G400" s="95"/>
      <c r="H400" s="95"/>
      <c r="I400" s="95"/>
      <c r="J400" s="95"/>
    </row>
    <row r="401" spans="3:10" x14ac:dyDescent="0.2">
      <c r="C401" s="10"/>
      <c r="D401" s="10"/>
      <c r="E401" s="95"/>
      <c r="F401" s="95"/>
      <c r="G401" s="95"/>
      <c r="H401" s="95"/>
      <c r="I401" s="95"/>
      <c r="J401" s="95"/>
    </row>
    <row r="402" spans="3:10" x14ac:dyDescent="0.2">
      <c r="C402" s="10"/>
      <c r="D402" s="10"/>
      <c r="E402" s="95"/>
      <c r="F402" s="95"/>
      <c r="G402" s="95"/>
      <c r="H402" s="95"/>
      <c r="I402" s="95"/>
      <c r="J402" s="95"/>
    </row>
    <row r="403" spans="3:10" x14ac:dyDescent="0.2">
      <c r="C403" s="10"/>
      <c r="D403" s="10"/>
      <c r="E403" s="95"/>
      <c r="F403" s="95"/>
      <c r="G403" s="95"/>
      <c r="H403" s="95"/>
      <c r="I403" s="95"/>
      <c r="J403" s="95"/>
    </row>
    <row r="404" spans="3:10" x14ac:dyDescent="0.2">
      <c r="C404" s="10"/>
      <c r="D404" s="10"/>
      <c r="E404" s="95"/>
      <c r="F404" s="95"/>
      <c r="G404" s="95"/>
      <c r="H404" s="95"/>
      <c r="I404" s="95"/>
      <c r="J404" s="95"/>
    </row>
    <row r="405" spans="3:10" x14ac:dyDescent="0.2">
      <c r="C405" s="10"/>
      <c r="D405" s="10"/>
      <c r="E405" s="95"/>
      <c r="F405" s="95"/>
      <c r="G405" s="95"/>
      <c r="H405" s="95"/>
      <c r="I405" s="95"/>
      <c r="J405" s="95"/>
    </row>
    <row r="406" spans="3:10" x14ac:dyDescent="0.2">
      <c r="C406" s="10"/>
      <c r="D406" s="10"/>
      <c r="E406" s="95"/>
      <c r="F406" s="95"/>
      <c r="G406" s="95"/>
      <c r="H406" s="95"/>
      <c r="I406" s="95"/>
      <c r="J406" s="95"/>
    </row>
    <row r="407" spans="3:10" x14ac:dyDescent="0.2">
      <c r="C407" s="10"/>
      <c r="D407" s="10"/>
      <c r="E407" s="95"/>
      <c r="F407" s="95"/>
      <c r="G407" s="95"/>
      <c r="H407" s="95"/>
      <c r="I407" s="95"/>
      <c r="J407" s="95"/>
    </row>
    <row r="408" spans="3:10" x14ac:dyDescent="0.2">
      <c r="C408" s="10"/>
      <c r="D408" s="10"/>
      <c r="E408" s="95"/>
      <c r="F408" s="95"/>
      <c r="G408" s="95"/>
      <c r="H408" s="95"/>
      <c r="I408" s="95"/>
      <c r="J408" s="95"/>
    </row>
    <row r="409" spans="3:10" x14ac:dyDescent="0.2">
      <c r="C409" s="10"/>
      <c r="D409" s="10"/>
      <c r="E409" s="95"/>
      <c r="F409" s="95"/>
      <c r="G409" s="95"/>
      <c r="H409" s="95"/>
      <c r="I409" s="95"/>
      <c r="J409" s="95"/>
    </row>
    <row r="410" spans="3:10" x14ac:dyDescent="0.2">
      <c r="C410" s="10"/>
      <c r="D410" s="10"/>
      <c r="E410" s="95"/>
      <c r="F410" s="95"/>
      <c r="G410" s="95"/>
      <c r="H410" s="95"/>
      <c r="I410" s="95"/>
      <c r="J410" s="95"/>
    </row>
    <row r="411" spans="3:10" x14ac:dyDescent="0.2">
      <c r="C411" s="10"/>
      <c r="D411" s="10"/>
      <c r="E411" s="95"/>
      <c r="F411" s="95"/>
      <c r="G411" s="95"/>
      <c r="H411" s="95"/>
      <c r="I411" s="95"/>
      <c r="J411" s="95"/>
    </row>
    <row r="412" spans="3:10" x14ac:dyDescent="0.2">
      <c r="C412" s="10"/>
      <c r="D412" s="10"/>
      <c r="E412" s="95"/>
      <c r="F412" s="95"/>
      <c r="G412" s="95"/>
      <c r="H412" s="95"/>
      <c r="I412" s="95"/>
      <c r="J412" s="95"/>
    </row>
    <row r="413" spans="3:10" x14ac:dyDescent="0.2">
      <c r="C413" s="10"/>
      <c r="D413" s="10"/>
      <c r="E413" s="95"/>
      <c r="F413" s="95"/>
      <c r="G413" s="95"/>
      <c r="H413" s="95"/>
      <c r="I413" s="95"/>
      <c r="J413" s="95"/>
    </row>
    <row r="414" spans="3:10" x14ac:dyDescent="0.2">
      <c r="C414" s="10"/>
      <c r="D414" s="10"/>
      <c r="E414" s="95"/>
      <c r="F414" s="95"/>
      <c r="G414" s="95"/>
      <c r="H414" s="95"/>
      <c r="I414" s="95"/>
      <c r="J414" s="95"/>
    </row>
    <row r="415" spans="3:10" x14ac:dyDescent="0.2">
      <c r="C415" s="10"/>
      <c r="D415" s="10"/>
      <c r="E415" s="95"/>
      <c r="F415" s="95"/>
      <c r="G415" s="95"/>
      <c r="H415" s="95"/>
      <c r="I415" s="95"/>
      <c r="J415" s="95"/>
    </row>
    <row r="416" spans="3:10" x14ac:dyDescent="0.2">
      <c r="C416" s="10"/>
      <c r="D416" s="10"/>
      <c r="E416" s="95"/>
      <c r="F416" s="95"/>
      <c r="G416" s="95"/>
      <c r="H416" s="95"/>
      <c r="I416" s="95"/>
      <c r="J416" s="95"/>
    </row>
    <row r="417" spans="3:10" x14ac:dyDescent="0.2">
      <c r="C417" s="10"/>
      <c r="D417" s="10"/>
      <c r="E417" s="95"/>
      <c r="F417" s="95"/>
      <c r="G417" s="95"/>
      <c r="H417" s="95"/>
      <c r="I417" s="95"/>
      <c r="J417" s="95"/>
    </row>
    <row r="418" spans="3:10" x14ac:dyDescent="0.2">
      <c r="C418" s="10"/>
      <c r="D418" s="10"/>
      <c r="E418" s="95"/>
      <c r="F418" s="95"/>
      <c r="G418" s="95"/>
      <c r="H418" s="95"/>
      <c r="I418" s="95"/>
      <c r="J418" s="95"/>
    </row>
    <row r="419" spans="3:10" x14ac:dyDescent="0.2">
      <c r="C419" s="10"/>
      <c r="D419" s="10"/>
      <c r="E419" s="95"/>
      <c r="F419" s="95"/>
      <c r="G419" s="95"/>
      <c r="H419" s="95"/>
      <c r="I419" s="95"/>
      <c r="J419" s="95"/>
    </row>
    <row r="420" spans="3:10" x14ac:dyDescent="0.2">
      <c r="C420" s="10"/>
      <c r="D420" s="10"/>
      <c r="E420" s="95"/>
      <c r="F420" s="95"/>
      <c r="G420" s="95"/>
      <c r="H420" s="95"/>
      <c r="I420" s="95"/>
      <c r="J420" s="95"/>
    </row>
    <row r="421" spans="3:10" x14ac:dyDescent="0.2">
      <c r="C421" s="10"/>
      <c r="D421" s="10"/>
      <c r="E421" s="95"/>
      <c r="F421" s="95"/>
      <c r="G421" s="95"/>
      <c r="H421" s="95"/>
      <c r="I421" s="95"/>
      <c r="J421" s="95"/>
    </row>
    <row r="422" spans="3:10" x14ac:dyDescent="0.2">
      <c r="C422" s="10"/>
      <c r="D422" s="10"/>
      <c r="E422" s="95"/>
      <c r="F422" s="95"/>
      <c r="G422" s="95"/>
      <c r="H422" s="95"/>
      <c r="I422" s="95"/>
      <c r="J422" s="95"/>
    </row>
    <row r="423" spans="3:10" x14ac:dyDescent="0.2">
      <c r="C423" s="10"/>
      <c r="D423" s="10"/>
      <c r="E423" s="95"/>
      <c r="F423" s="95"/>
      <c r="G423" s="95"/>
      <c r="H423" s="95"/>
      <c r="I423" s="95"/>
      <c r="J423" s="95"/>
    </row>
    <row r="424" spans="3:10" x14ac:dyDescent="0.2">
      <c r="C424" s="10"/>
      <c r="D424" s="10"/>
      <c r="E424" s="95"/>
      <c r="F424" s="95"/>
      <c r="G424" s="95"/>
      <c r="H424" s="95"/>
      <c r="I424" s="95"/>
      <c r="J424" s="95"/>
    </row>
    <row r="425" spans="3:10" x14ac:dyDescent="0.2">
      <c r="C425" s="10"/>
      <c r="D425" s="10"/>
      <c r="E425" s="95"/>
      <c r="F425" s="95"/>
      <c r="G425" s="95"/>
      <c r="H425" s="95"/>
      <c r="I425" s="95"/>
      <c r="J425" s="95"/>
    </row>
    <row r="426" spans="3:10" x14ac:dyDescent="0.2">
      <c r="C426" s="10"/>
      <c r="D426" s="10"/>
      <c r="E426" s="95"/>
      <c r="F426" s="95"/>
      <c r="G426" s="95"/>
      <c r="H426" s="95"/>
      <c r="I426" s="95"/>
      <c r="J426" s="95"/>
    </row>
    <row r="427" spans="3:10" x14ac:dyDescent="0.2">
      <c r="C427" s="10"/>
      <c r="D427" s="10"/>
      <c r="E427" s="95"/>
      <c r="F427" s="95"/>
      <c r="G427" s="95"/>
      <c r="H427" s="95"/>
      <c r="I427" s="95"/>
      <c r="J427" s="95"/>
    </row>
    <row r="428" spans="3:10" x14ac:dyDescent="0.2">
      <c r="C428" s="10"/>
      <c r="D428" s="10"/>
      <c r="E428" s="95"/>
      <c r="F428" s="95"/>
      <c r="G428" s="95"/>
      <c r="H428" s="95"/>
      <c r="I428" s="95"/>
      <c r="J428" s="95"/>
    </row>
    <row r="429" spans="3:10" x14ac:dyDescent="0.2">
      <c r="C429" s="10"/>
      <c r="D429" s="10"/>
      <c r="E429" s="95"/>
      <c r="F429" s="95"/>
      <c r="G429" s="95"/>
      <c r="H429" s="95"/>
      <c r="I429" s="95"/>
      <c r="J429" s="95"/>
    </row>
    <row r="430" spans="3:10" x14ac:dyDescent="0.2">
      <c r="C430" s="10"/>
      <c r="D430" s="10"/>
      <c r="E430" s="95"/>
      <c r="F430" s="95"/>
      <c r="G430" s="95"/>
      <c r="H430" s="95"/>
      <c r="I430" s="95"/>
      <c r="J430" s="95"/>
    </row>
    <row r="431" spans="3:10" x14ac:dyDescent="0.2">
      <c r="C431" s="10"/>
      <c r="D431" s="10"/>
      <c r="E431" s="95"/>
      <c r="F431" s="95"/>
      <c r="G431" s="95"/>
      <c r="H431" s="95"/>
      <c r="I431" s="95"/>
      <c r="J431" s="95"/>
    </row>
    <row r="432" spans="3:10" x14ac:dyDescent="0.2">
      <c r="C432" s="10"/>
      <c r="D432" s="10"/>
      <c r="E432" s="95"/>
      <c r="F432" s="95"/>
      <c r="G432" s="95"/>
      <c r="H432" s="95"/>
      <c r="I432" s="95"/>
      <c r="J432" s="95"/>
    </row>
    <row r="433" spans="3:10" x14ac:dyDescent="0.2">
      <c r="C433" s="10"/>
      <c r="D433" s="10"/>
      <c r="E433" s="95"/>
      <c r="F433" s="95"/>
      <c r="G433" s="95"/>
      <c r="H433" s="95"/>
      <c r="I433" s="95"/>
      <c r="J433" s="95"/>
    </row>
    <row r="434" spans="3:10" x14ac:dyDescent="0.2">
      <c r="C434" s="10"/>
      <c r="D434" s="10"/>
      <c r="E434" s="95"/>
      <c r="F434" s="95"/>
      <c r="G434" s="95"/>
      <c r="H434" s="95"/>
      <c r="I434" s="95"/>
      <c r="J434" s="95"/>
    </row>
    <row r="435" spans="3:10" x14ac:dyDescent="0.2">
      <c r="C435" s="10"/>
      <c r="D435" s="10"/>
      <c r="E435" s="95"/>
      <c r="F435" s="95"/>
      <c r="G435" s="95"/>
      <c r="H435" s="95"/>
      <c r="I435" s="95"/>
      <c r="J435" s="95"/>
    </row>
    <row r="436" spans="3:10" x14ac:dyDescent="0.2">
      <c r="C436" s="10"/>
      <c r="D436" s="10"/>
      <c r="E436" s="95"/>
      <c r="F436" s="95"/>
      <c r="G436" s="95"/>
      <c r="H436" s="95"/>
      <c r="I436" s="95"/>
      <c r="J436" s="95"/>
    </row>
    <row r="437" spans="3:10" x14ac:dyDescent="0.2">
      <c r="C437" s="10"/>
      <c r="D437" s="10"/>
      <c r="E437" s="95"/>
      <c r="F437" s="95"/>
      <c r="G437" s="95"/>
      <c r="H437" s="95"/>
      <c r="I437" s="95"/>
      <c r="J437" s="95"/>
    </row>
    <row r="438" spans="3:10" x14ac:dyDescent="0.2">
      <c r="C438" s="10"/>
      <c r="D438" s="10"/>
      <c r="E438" s="95"/>
      <c r="F438" s="95"/>
      <c r="G438" s="95"/>
      <c r="H438" s="95"/>
      <c r="I438" s="95"/>
      <c r="J438" s="95"/>
    </row>
    <row r="439" spans="3:10" x14ac:dyDescent="0.2">
      <c r="C439" s="10"/>
      <c r="D439" s="10"/>
      <c r="E439" s="95"/>
      <c r="F439" s="95"/>
      <c r="G439" s="95"/>
      <c r="H439" s="95"/>
      <c r="I439" s="95"/>
      <c r="J439" s="95"/>
    </row>
    <row r="440" spans="3:10" x14ac:dyDescent="0.2">
      <c r="C440" s="10"/>
      <c r="D440" s="10"/>
      <c r="E440" s="95"/>
      <c r="F440" s="95"/>
      <c r="G440" s="95"/>
      <c r="H440" s="95"/>
      <c r="I440" s="95"/>
      <c r="J440" s="95"/>
    </row>
    <row r="441" spans="3:10" x14ac:dyDescent="0.2">
      <c r="C441" s="10"/>
      <c r="D441" s="10"/>
      <c r="E441" s="95"/>
      <c r="F441" s="95"/>
      <c r="G441" s="95"/>
      <c r="H441" s="95"/>
      <c r="I441" s="95"/>
      <c r="J441" s="95"/>
    </row>
    <row r="442" spans="3:10" x14ac:dyDescent="0.2">
      <c r="C442" s="10"/>
      <c r="D442" s="10"/>
      <c r="E442" s="95"/>
      <c r="F442" s="95"/>
      <c r="G442" s="95"/>
      <c r="H442" s="95"/>
      <c r="I442" s="95"/>
      <c r="J442" s="95"/>
    </row>
    <row r="443" spans="3:10" x14ac:dyDescent="0.2">
      <c r="C443" s="10"/>
      <c r="D443" s="10"/>
      <c r="E443" s="95"/>
      <c r="F443" s="95"/>
      <c r="G443" s="95"/>
      <c r="H443" s="95"/>
      <c r="I443" s="95"/>
      <c r="J443" s="95"/>
    </row>
    <row r="444" spans="3:10" x14ac:dyDescent="0.2">
      <c r="C444" s="10"/>
      <c r="D444" s="10"/>
      <c r="E444" s="95"/>
      <c r="F444" s="95"/>
      <c r="G444" s="95"/>
      <c r="H444" s="95"/>
      <c r="I444" s="95"/>
      <c r="J444" s="95"/>
    </row>
    <row r="445" spans="3:10" x14ac:dyDescent="0.2">
      <c r="C445" s="10"/>
      <c r="D445" s="10"/>
      <c r="E445" s="95"/>
      <c r="F445" s="95"/>
      <c r="G445" s="95"/>
      <c r="H445" s="95"/>
      <c r="I445" s="95"/>
      <c r="J445" s="95"/>
    </row>
    <row r="446" spans="3:10" x14ac:dyDescent="0.2">
      <c r="C446" s="10"/>
      <c r="D446" s="10"/>
      <c r="E446" s="95"/>
      <c r="F446" s="95"/>
      <c r="G446" s="95"/>
      <c r="H446" s="95"/>
      <c r="I446" s="95"/>
      <c r="J446" s="95"/>
    </row>
    <row r="447" spans="3:10" x14ac:dyDescent="0.2">
      <c r="C447" s="10"/>
      <c r="D447" s="10"/>
      <c r="E447" s="95"/>
      <c r="F447" s="95"/>
      <c r="G447" s="95"/>
      <c r="H447" s="95"/>
      <c r="I447" s="95"/>
      <c r="J447" s="95"/>
    </row>
    <row r="448" spans="3:10" x14ac:dyDescent="0.2">
      <c r="C448" s="10"/>
      <c r="D448" s="10"/>
      <c r="E448" s="95"/>
      <c r="F448" s="95"/>
      <c r="G448" s="95"/>
      <c r="H448" s="95"/>
      <c r="I448" s="95"/>
      <c r="J448" s="95"/>
    </row>
    <row r="449" spans="3:10" x14ac:dyDescent="0.2">
      <c r="C449" s="10"/>
      <c r="D449" s="10"/>
      <c r="E449" s="95"/>
      <c r="F449" s="95"/>
      <c r="G449" s="95"/>
      <c r="H449" s="95"/>
      <c r="I449" s="95"/>
      <c r="J449" s="95"/>
    </row>
    <row r="450" spans="3:10" x14ac:dyDescent="0.2">
      <c r="C450" s="10"/>
      <c r="D450" s="10"/>
      <c r="E450" s="95"/>
      <c r="F450" s="95"/>
      <c r="G450" s="95"/>
      <c r="H450" s="95"/>
      <c r="I450" s="95"/>
      <c r="J450" s="95"/>
    </row>
    <row r="451" spans="3:10" x14ac:dyDescent="0.2">
      <c r="C451" s="10"/>
      <c r="D451" s="10"/>
      <c r="E451" s="95"/>
      <c r="F451" s="95"/>
      <c r="G451" s="95"/>
      <c r="H451" s="95"/>
      <c r="I451" s="95"/>
      <c r="J451" s="95"/>
    </row>
    <row r="452" spans="3:10" x14ac:dyDescent="0.2">
      <c r="C452" s="10"/>
      <c r="D452" s="10"/>
      <c r="E452" s="95"/>
      <c r="F452" s="95"/>
      <c r="G452" s="95"/>
      <c r="H452" s="95"/>
      <c r="I452" s="95"/>
      <c r="J452" s="95"/>
    </row>
    <row r="453" spans="3:10" x14ac:dyDescent="0.2">
      <c r="C453" s="10"/>
      <c r="D453" s="10"/>
      <c r="E453" s="95"/>
      <c r="F453" s="95"/>
      <c r="G453" s="95"/>
      <c r="H453" s="95"/>
      <c r="I453" s="95"/>
      <c r="J453" s="95"/>
    </row>
    <row r="454" spans="3:10" x14ac:dyDescent="0.2">
      <c r="C454" s="10"/>
      <c r="D454" s="10"/>
      <c r="E454" s="95"/>
      <c r="F454" s="95"/>
      <c r="G454" s="95"/>
      <c r="H454" s="95"/>
      <c r="I454" s="95"/>
      <c r="J454" s="95"/>
    </row>
    <row r="455" spans="3:10" x14ac:dyDescent="0.2">
      <c r="C455" s="10"/>
      <c r="D455" s="10"/>
      <c r="E455" s="95"/>
      <c r="F455" s="95"/>
      <c r="G455" s="95"/>
      <c r="H455" s="95"/>
      <c r="I455" s="95"/>
      <c r="J455" s="95"/>
    </row>
    <row r="456" spans="3:10" x14ac:dyDescent="0.2">
      <c r="C456" s="10"/>
      <c r="D456" s="10"/>
      <c r="E456" s="95"/>
      <c r="F456" s="95"/>
      <c r="G456" s="95"/>
      <c r="H456" s="95"/>
      <c r="I456" s="95"/>
      <c r="J456" s="95"/>
    </row>
    <row r="457" spans="3:10" x14ac:dyDescent="0.2">
      <c r="C457" s="10"/>
      <c r="D457" s="10"/>
      <c r="E457" s="95"/>
      <c r="F457" s="95"/>
      <c r="G457" s="95"/>
      <c r="H457" s="95"/>
      <c r="I457" s="95"/>
      <c r="J457" s="95"/>
    </row>
    <row r="458" spans="3:10" x14ac:dyDescent="0.2">
      <c r="C458" s="10"/>
      <c r="D458" s="10"/>
      <c r="E458" s="95"/>
      <c r="F458" s="95"/>
      <c r="G458" s="95"/>
      <c r="H458" s="95"/>
      <c r="I458" s="95"/>
      <c r="J458" s="95"/>
    </row>
    <row r="459" spans="3:10" x14ac:dyDescent="0.2">
      <c r="C459" s="10"/>
      <c r="D459" s="10"/>
      <c r="E459" s="95"/>
      <c r="F459" s="95"/>
      <c r="G459" s="95"/>
      <c r="H459" s="95"/>
      <c r="I459" s="95"/>
      <c r="J459" s="95"/>
    </row>
    <row r="460" spans="3:10" x14ac:dyDescent="0.2">
      <c r="C460" s="10"/>
      <c r="D460" s="10"/>
      <c r="E460" s="95"/>
      <c r="F460" s="95"/>
      <c r="G460" s="95"/>
      <c r="H460" s="95"/>
      <c r="I460" s="95"/>
      <c r="J460" s="95"/>
    </row>
    <row r="461" spans="3:10" x14ac:dyDescent="0.2">
      <c r="C461" s="10"/>
      <c r="D461" s="10"/>
      <c r="E461" s="95"/>
      <c r="F461" s="95"/>
      <c r="G461" s="95"/>
      <c r="H461" s="95"/>
      <c r="I461" s="95"/>
      <c r="J461" s="95"/>
    </row>
    <row r="462" spans="3:10" x14ac:dyDescent="0.2">
      <c r="C462" s="10"/>
      <c r="D462" s="10"/>
      <c r="E462" s="95"/>
      <c r="F462" s="95"/>
      <c r="G462" s="95"/>
      <c r="H462" s="95"/>
      <c r="I462" s="95"/>
      <c r="J462" s="95"/>
    </row>
    <row r="463" spans="3:10" x14ac:dyDescent="0.2">
      <c r="C463" s="10"/>
      <c r="D463" s="10"/>
      <c r="E463" s="95"/>
      <c r="F463" s="95"/>
      <c r="G463" s="95"/>
      <c r="H463" s="95"/>
      <c r="I463" s="95"/>
      <c r="J463" s="95"/>
    </row>
    <row r="464" spans="3:10" x14ac:dyDescent="0.2">
      <c r="C464" s="10"/>
      <c r="D464" s="10"/>
      <c r="E464" s="95"/>
      <c r="F464" s="95"/>
      <c r="G464" s="95"/>
      <c r="H464" s="95"/>
      <c r="I464" s="95"/>
      <c r="J464" s="95"/>
    </row>
    <row r="465" spans="3:10" x14ac:dyDescent="0.2">
      <c r="C465" s="10"/>
      <c r="D465" s="10"/>
      <c r="E465" s="95"/>
      <c r="F465" s="95"/>
      <c r="G465" s="95"/>
      <c r="H465" s="95"/>
      <c r="I465" s="95"/>
      <c r="J465" s="95"/>
    </row>
    <row r="466" spans="3:10" x14ac:dyDescent="0.2">
      <c r="C466" s="10"/>
      <c r="D466" s="10"/>
      <c r="E466" s="95"/>
      <c r="F466" s="95"/>
      <c r="G466" s="95"/>
      <c r="H466" s="95"/>
      <c r="I466" s="95"/>
      <c r="J466" s="95"/>
    </row>
    <row r="467" spans="3:10" x14ac:dyDescent="0.2">
      <c r="C467" s="10"/>
      <c r="D467" s="10"/>
      <c r="E467" s="95"/>
      <c r="F467" s="95"/>
      <c r="G467" s="95"/>
      <c r="H467" s="95"/>
      <c r="I467" s="95"/>
      <c r="J467" s="95"/>
    </row>
    <row r="468" spans="3:10" x14ac:dyDescent="0.2">
      <c r="C468" s="10"/>
      <c r="D468" s="10"/>
      <c r="E468" s="95"/>
      <c r="F468" s="95"/>
      <c r="G468" s="95"/>
      <c r="H468" s="95"/>
      <c r="I468" s="95"/>
      <c r="J468" s="95"/>
    </row>
    <row r="469" spans="3:10" x14ac:dyDescent="0.2">
      <c r="C469" s="10"/>
      <c r="D469" s="10"/>
      <c r="E469" s="95"/>
      <c r="F469" s="95"/>
      <c r="G469" s="95"/>
      <c r="H469" s="95"/>
      <c r="I469" s="95"/>
      <c r="J469" s="95"/>
    </row>
    <row r="470" spans="3:10" x14ac:dyDescent="0.2">
      <c r="C470" s="10"/>
      <c r="D470" s="10"/>
      <c r="E470" s="95"/>
      <c r="F470" s="95"/>
      <c r="G470" s="95"/>
      <c r="H470" s="95"/>
      <c r="I470" s="95"/>
      <c r="J470" s="95"/>
    </row>
    <row r="471" spans="3:10" x14ac:dyDescent="0.2">
      <c r="C471" s="10"/>
      <c r="D471" s="10"/>
      <c r="E471" s="95"/>
      <c r="F471" s="95"/>
      <c r="G471" s="95"/>
      <c r="H471" s="95"/>
      <c r="I471" s="95"/>
      <c r="J471" s="95"/>
    </row>
    <row r="472" spans="3:10" x14ac:dyDescent="0.2">
      <c r="C472" s="10"/>
      <c r="D472" s="10"/>
      <c r="E472" s="95"/>
      <c r="F472" s="95"/>
      <c r="G472" s="95"/>
      <c r="H472" s="95"/>
      <c r="I472" s="95"/>
      <c r="J472" s="95"/>
    </row>
    <row r="473" spans="3:10" x14ac:dyDescent="0.2">
      <c r="C473" s="10"/>
      <c r="D473" s="10"/>
      <c r="E473" s="95"/>
      <c r="F473" s="95"/>
      <c r="G473" s="95"/>
      <c r="H473" s="95"/>
      <c r="I473" s="95"/>
      <c r="J473" s="95"/>
    </row>
    <row r="474" spans="3:10" x14ac:dyDescent="0.2">
      <c r="C474" s="10"/>
      <c r="D474" s="10"/>
      <c r="E474" s="95"/>
      <c r="F474" s="95"/>
      <c r="G474" s="95"/>
      <c r="H474" s="95"/>
      <c r="I474" s="95"/>
      <c r="J474" s="95"/>
    </row>
    <row r="475" spans="3:10" x14ac:dyDescent="0.2">
      <c r="C475" s="10"/>
      <c r="D475" s="10"/>
      <c r="E475" s="95"/>
      <c r="F475" s="95"/>
      <c r="G475" s="95"/>
      <c r="H475" s="95"/>
      <c r="I475" s="95"/>
      <c r="J475" s="95"/>
    </row>
    <row r="476" spans="3:10" x14ac:dyDescent="0.2">
      <c r="C476" s="10"/>
      <c r="D476" s="10"/>
      <c r="E476" s="95"/>
      <c r="F476" s="95"/>
      <c r="G476" s="95"/>
      <c r="H476" s="95"/>
      <c r="I476" s="95"/>
      <c r="J476" s="95"/>
    </row>
    <row r="477" spans="3:10" x14ac:dyDescent="0.2">
      <c r="C477" s="10"/>
      <c r="D477" s="10"/>
      <c r="E477" s="95"/>
      <c r="F477" s="95"/>
      <c r="G477" s="95"/>
      <c r="H477" s="95"/>
      <c r="I477" s="95"/>
      <c r="J477" s="95"/>
    </row>
    <row r="478" spans="3:10" x14ac:dyDescent="0.2">
      <c r="C478" s="10"/>
      <c r="D478" s="10"/>
      <c r="E478" s="95"/>
      <c r="F478" s="95"/>
      <c r="G478" s="95"/>
      <c r="H478" s="95"/>
      <c r="I478" s="95"/>
      <c r="J478" s="95"/>
    </row>
    <row r="479" spans="3:10" x14ac:dyDescent="0.2">
      <c r="C479" s="10"/>
      <c r="D479" s="10"/>
      <c r="E479" s="95"/>
      <c r="F479" s="95"/>
      <c r="G479" s="95"/>
      <c r="H479" s="95"/>
      <c r="I479" s="95"/>
      <c r="J479" s="95"/>
    </row>
    <row r="480" spans="3:10" x14ac:dyDescent="0.2">
      <c r="C480" s="10"/>
      <c r="D480" s="10"/>
      <c r="E480" s="95"/>
      <c r="F480" s="95"/>
      <c r="G480" s="95"/>
      <c r="H480" s="95"/>
      <c r="I480" s="95"/>
      <c r="J480" s="95"/>
    </row>
    <row r="481" spans="3:10" x14ac:dyDescent="0.2">
      <c r="C481" s="10"/>
      <c r="D481" s="10"/>
      <c r="E481" s="95"/>
      <c r="F481" s="95"/>
      <c r="G481" s="95"/>
      <c r="H481" s="95"/>
      <c r="I481" s="95"/>
      <c r="J481" s="95"/>
    </row>
    <row r="482" spans="3:10" x14ac:dyDescent="0.2">
      <c r="C482" s="10"/>
      <c r="D482" s="10"/>
      <c r="E482" s="95"/>
      <c r="F482" s="95"/>
      <c r="G482" s="95"/>
      <c r="H482" s="95"/>
      <c r="I482" s="95"/>
      <c r="J482" s="95"/>
    </row>
    <row r="483" spans="3:10" x14ac:dyDescent="0.2">
      <c r="C483" s="10"/>
      <c r="D483" s="10"/>
      <c r="E483" s="95"/>
      <c r="F483" s="95"/>
      <c r="G483" s="95"/>
      <c r="H483" s="95"/>
      <c r="I483" s="95"/>
      <c r="J483" s="95"/>
    </row>
    <row r="484" spans="3:10" x14ac:dyDescent="0.2">
      <c r="C484" s="10"/>
      <c r="D484" s="10"/>
      <c r="E484" s="95"/>
      <c r="F484" s="95"/>
      <c r="G484" s="95"/>
      <c r="H484" s="95"/>
      <c r="I484" s="95"/>
      <c r="J484" s="95"/>
    </row>
    <row r="485" spans="3:10" x14ac:dyDescent="0.2">
      <c r="C485" s="10"/>
      <c r="D485" s="10"/>
      <c r="E485" s="95"/>
      <c r="F485" s="95"/>
      <c r="G485" s="95"/>
      <c r="H485" s="95"/>
      <c r="I485" s="95"/>
      <c r="J485" s="95"/>
    </row>
    <row r="486" spans="3:10" x14ac:dyDescent="0.2">
      <c r="C486" s="10"/>
      <c r="D486" s="10"/>
      <c r="E486" s="95"/>
      <c r="F486" s="95"/>
      <c r="G486" s="95"/>
      <c r="H486" s="95"/>
      <c r="I486" s="95"/>
      <c r="J486" s="95"/>
    </row>
    <row r="487" spans="3:10" x14ac:dyDescent="0.2">
      <c r="C487" s="10"/>
      <c r="D487" s="10"/>
      <c r="E487" s="95"/>
      <c r="F487" s="95"/>
      <c r="G487" s="95"/>
      <c r="H487" s="95"/>
      <c r="I487" s="95"/>
      <c r="J487" s="95"/>
    </row>
    <row r="488" spans="3:10" x14ac:dyDescent="0.2">
      <c r="C488" s="10"/>
      <c r="D488" s="10"/>
      <c r="E488" s="95"/>
      <c r="F488" s="95"/>
      <c r="G488" s="95"/>
      <c r="H488" s="95"/>
      <c r="I488" s="95"/>
      <c r="J488" s="95"/>
    </row>
    <row r="489" spans="3:10" x14ac:dyDescent="0.2">
      <c r="C489" s="10"/>
      <c r="D489" s="10"/>
      <c r="E489" s="95"/>
      <c r="F489" s="95"/>
      <c r="G489" s="95"/>
      <c r="H489" s="95"/>
      <c r="I489" s="95"/>
      <c r="J489" s="95"/>
    </row>
    <row r="490" spans="3:10" x14ac:dyDescent="0.2">
      <c r="C490" s="10"/>
      <c r="D490" s="10"/>
      <c r="E490" s="95"/>
      <c r="F490" s="95"/>
      <c r="G490" s="95"/>
      <c r="H490" s="95"/>
      <c r="I490" s="95"/>
      <c r="J490" s="95"/>
    </row>
    <row r="491" spans="3:10" x14ac:dyDescent="0.2">
      <c r="C491" s="10"/>
      <c r="D491" s="10"/>
      <c r="E491" s="95"/>
      <c r="F491" s="95"/>
      <c r="G491" s="95"/>
      <c r="H491" s="95"/>
      <c r="I491" s="95"/>
      <c r="J491" s="95"/>
    </row>
    <row r="492" spans="3:10" x14ac:dyDescent="0.2">
      <c r="C492" s="10"/>
      <c r="D492" s="10"/>
      <c r="E492" s="95"/>
      <c r="F492" s="95"/>
      <c r="G492" s="95"/>
      <c r="H492" s="95"/>
      <c r="I492" s="95"/>
      <c r="J492" s="95"/>
    </row>
    <row r="493" spans="3:10" x14ac:dyDescent="0.2">
      <c r="C493" s="10"/>
      <c r="D493" s="10"/>
      <c r="E493" s="95"/>
      <c r="F493" s="95"/>
      <c r="G493" s="95"/>
      <c r="H493" s="95"/>
      <c r="I493" s="95"/>
      <c r="J493" s="95"/>
    </row>
    <row r="494" spans="3:10" x14ac:dyDescent="0.2">
      <c r="C494" s="10"/>
      <c r="D494" s="10"/>
      <c r="E494" s="95"/>
      <c r="F494" s="95"/>
      <c r="G494" s="95"/>
      <c r="H494" s="95"/>
      <c r="I494" s="95"/>
      <c r="J494" s="95"/>
    </row>
    <row r="495" spans="3:10" x14ac:dyDescent="0.2">
      <c r="C495" s="10"/>
      <c r="D495" s="10"/>
      <c r="E495" s="95"/>
      <c r="F495" s="95"/>
      <c r="G495" s="95"/>
      <c r="H495" s="95"/>
      <c r="I495" s="95"/>
      <c r="J495" s="95"/>
    </row>
    <row r="496" spans="3:10" x14ac:dyDescent="0.2">
      <c r="C496" s="10"/>
      <c r="D496" s="10"/>
      <c r="E496" s="95"/>
      <c r="F496" s="95"/>
      <c r="G496" s="95"/>
      <c r="H496" s="95"/>
      <c r="I496" s="95"/>
      <c r="J496" s="95"/>
    </row>
    <row r="497" spans="3:10" x14ac:dyDescent="0.2">
      <c r="C497" s="10"/>
      <c r="D497" s="10"/>
      <c r="E497" s="95"/>
      <c r="F497" s="95"/>
      <c r="G497" s="95"/>
      <c r="H497" s="95"/>
      <c r="I497" s="95"/>
      <c r="J497" s="95"/>
    </row>
    <row r="498" spans="3:10" x14ac:dyDescent="0.2">
      <c r="C498" s="10"/>
      <c r="D498" s="10"/>
      <c r="E498" s="95"/>
      <c r="F498" s="95"/>
      <c r="G498" s="95"/>
      <c r="H498" s="95"/>
      <c r="I498" s="95"/>
      <c r="J498" s="95"/>
    </row>
    <row r="499" spans="3:10" x14ac:dyDescent="0.2">
      <c r="C499" s="10"/>
      <c r="D499" s="10"/>
      <c r="E499" s="95"/>
      <c r="F499" s="95"/>
      <c r="G499" s="95"/>
      <c r="H499" s="95"/>
      <c r="I499" s="95"/>
      <c r="J499" s="95"/>
    </row>
    <row r="500" spans="3:10" x14ac:dyDescent="0.2">
      <c r="C500" s="10"/>
      <c r="D500" s="10"/>
      <c r="E500" s="95"/>
      <c r="F500" s="95"/>
      <c r="G500" s="95"/>
      <c r="H500" s="95"/>
      <c r="I500" s="95"/>
      <c r="J500" s="95"/>
    </row>
    <row r="501" spans="3:10" x14ac:dyDescent="0.2">
      <c r="C501" s="10"/>
      <c r="D501" s="10"/>
      <c r="E501" s="95"/>
      <c r="F501" s="95"/>
      <c r="G501" s="95"/>
      <c r="H501" s="95"/>
      <c r="I501" s="95"/>
      <c r="J501" s="95"/>
    </row>
    <row r="502" spans="3:10" x14ac:dyDescent="0.2">
      <c r="C502" s="10"/>
      <c r="D502" s="10"/>
      <c r="E502" s="95"/>
      <c r="F502" s="95"/>
      <c r="G502" s="95"/>
      <c r="H502" s="95"/>
      <c r="I502" s="95"/>
      <c r="J502" s="95"/>
    </row>
    <row r="503" spans="3:10" x14ac:dyDescent="0.2">
      <c r="C503" s="10"/>
      <c r="D503" s="10"/>
      <c r="E503" s="95"/>
      <c r="F503" s="95"/>
      <c r="G503" s="95"/>
      <c r="H503" s="95"/>
      <c r="I503" s="95"/>
      <c r="J503" s="95"/>
    </row>
    <row r="504" spans="3:10" x14ac:dyDescent="0.2">
      <c r="C504" s="10"/>
      <c r="D504" s="10"/>
      <c r="E504" s="95"/>
      <c r="F504" s="95"/>
      <c r="G504" s="95"/>
      <c r="H504" s="95"/>
      <c r="I504" s="95"/>
      <c r="J504" s="95"/>
    </row>
    <row r="505" spans="3:10" x14ac:dyDescent="0.2">
      <c r="C505" s="10"/>
      <c r="D505" s="10"/>
      <c r="E505" s="95"/>
      <c r="F505" s="95"/>
      <c r="G505" s="95"/>
      <c r="H505" s="95"/>
      <c r="I505" s="95"/>
      <c r="J505" s="95"/>
    </row>
    <row r="506" spans="3:10" x14ac:dyDescent="0.2">
      <c r="C506" s="10"/>
      <c r="D506" s="10"/>
      <c r="E506" s="95"/>
      <c r="F506" s="95"/>
      <c r="G506" s="95"/>
      <c r="H506" s="95"/>
      <c r="I506" s="95"/>
      <c r="J506" s="95"/>
    </row>
    <row r="507" spans="3:10" x14ac:dyDescent="0.2">
      <c r="C507" s="10"/>
      <c r="D507" s="10"/>
      <c r="E507" s="95"/>
      <c r="F507" s="95"/>
      <c r="G507" s="95"/>
      <c r="H507" s="95"/>
      <c r="I507" s="95"/>
      <c r="J507" s="95"/>
    </row>
    <row r="508" spans="3:10" x14ac:dyDescent="0.2">
      <c r="C508" s="10"/>
      <c r="D508" s="10"/>
      <c r="E508" s="95"/>
      <c r="F508" s="95"/>
      <c r="G508" s="95"/>
      <c r="H508" s="95"/>
      <c r="I508" s="95"/>
      <c r="J508" s="95"/>
    </row>
    <row r="509" spans="3:10" x14ac:dyDescent="0.2">
      <c r="C509" s="10"/>
      <c r="D509" s="10"/>
      <c r="E509" s="95"/>
      <c r="F509" s="95"/>
      <c r="G509" s="95"/>
      <c r="H509" s="95"/>
      <c r="I509" s="95"/>
      <c r="J509" s="95"/>
    </row>
    <row r="510" spans="3:10" x14ac:dyDescent="0.2">
      <c r="C510" s="10"/>
      <c r="D510" s="10"/>
      <c r="E510" s="95"/>
      <c r="F510" s="95"/>
      <c r="G510" s="95"/>
      <c r="H510" s="95"/>
      <c r="I510" s="95"/>
      <c r="J510" s="95"/>
    </row>
    <row r="511" spans="3:10" x14ac:dyDescent="0.2">
      <c r="C511" s="10"/>
      <c r="D511" s="10"/>
      <c r="E511" s="95"/>
      <c r="F511" s="95"/>
      <c r="G511" s="95"/>
      <c r="H511" s="95"/>
      <c r="I511" s="95"/>
      <c r="J511" s="95"/>
    </row>
    <row r="512" spans="3:10" x14ac:dyDescent="0.2">
      <c r="C512" s="10"/>
      <c r="D512" s="10"/>
      <c r="E512" s="95"/>
      <c r="F512" s="95"/>
      <c r="G512" s="95"/>
      <c r="H512" s="95"/>
      <c r="I512" s="95"/>
      <c r="J512" s="95"/>
    </row>
    <row r="513" spans="3:10" x14ac:dyDescent="0.2">
      <c r="C513" s="10"/>
      <c r="D513" s="10"/>
      <c r="E513" s="95"/>
      <c r="F513" s="95"/>
      <c r="G513" s="95"/>
      <c r="H513" s="95"/>
      <c r="I513" s="95"/>
      <c r="J513" s="95"/>
    </row>
    <row r="514" spans="3:10" x14ac:dyDescent="0.2">
      <c r="C514" s="10"/>
      <c r="D514" s="10"/>
      <c r="E514" s="95"/>
      <c r="F514" s="95"/>
      <c r="G514" s="95"/>
      <c r="H514" s="95"/>
      <c r="I514" s="95"/>
      <c r="J514" s="95"/>
    </row>
    <row r="515" spans="3:10" x14ac:dyDescent="0.2">
      <c r="C515" s="10"/>
      <c r="D515" s="10"/>
      <c r="E515" s="95"/>
      <c r="F515" s="95"/>
      <c r="G515" s="95"/>
      <c r="H515" s="95"/>
      <c r="I515" s="95"/>
      <c r="J515" s="95"/>
    </row>
    <row r="516" spans="3:10" x14ac:dyDescent="0.2">
      <c r="C516" s="10"/>
      <c r="D516" s="10"/>
      <c r="E516" s="95"/>
      <c r="F516" s="95"/>
      <c r="G516" s="95"/>
      <c r="H516" s="95"/>
      <c r="I516" s="95"/>
      <c r="J516" s="95"/>
    </row>
    <row r="517" spans="3:10" x14ac:dyDescent="0.2">
      <c r="C517" s="10"/>
      <c r="D517" s="10"/>
      <c r="E517" s="95"/>
      <c r="F517" s="95"/>
      <c r="G517" s="95"/>
      <c r="H517" s="95"/>
      <c r="I517" s="95"/>
      <c r="J517" s="95"/>
    </row>
    <row r="518" spans="3:10" x14ac:dyDescent="0.2">
      <c r="C518" s="10"/>
      <c r="D518" s="10"/>
      <c r="E518" s="95"/>
      <c r="F518" s="95"/>
      <c r="G518" s="95"/>
      <c r="H518" s="95"/>
      <c r="I518" s="95"/>
      <c r="J518" s="95"/>
    </row>
    <row r="519" spans="3:10" x14ac:dyDescent="0.2">
      <c r="C519" s="10"/>
      <c r="D519" s="10"/>
      <c r="E519" s="95"/>
      <c r="F519" s="95"/>
      <c r="G519" s="95"/>
      <c r="H519" s="95"/>
      <c r="I519" s="95"/>
      <c r="J519" s="95"/>
    </row>
    <row r="520" spans="3:10" x14ac:dyDescent="0.2">
      <c r="C520" s="10"/>
      <c r="D520" s="10"/>
      <c r="E520" s="95"/>
      <c r="F520" s="95"/>
      <c r="G520" s="95"/>
      <c r="H520" s="95"/>
      <c r="I520" s="95"/>
      <c r="J520" s="95"/>
    </row>
    <row r="521" spans="3:10" x14ac:dyDescent="0.2">
      <c r="C521" s="10"/>
      <c r="D521" s="10"/>
      <c r="E521" s="95"/>
      <c r="F521" s="95"/>
      <c r="G521" s="95"/>
      <c r="H521" s="95"/>
      <c r="I521" s="95"/>
      <c r="J521" s="95"/>
    </row>
    <row r="522" spans="3:10" x14ac:dyDescent="0.2">
      <c r="C522" s="10"/>
      <c r="D522" s="10"/>
      <c r="E522" s="95"/>
      <c r="F522" s="95"/>
      <c r="G522" s="95"/>
      <c r="H522" s="95"/>
      <c r="I522" s="95"/>
      <c r="J522" s="95"/>
    </row>
    <row r="523" spans="3:10" x14ac:dyDescent="0.2">
      <c r="C523" s="10"/>
      <c r="D523" s="10"/>
      <c r="E523" s="95"/>
      <c r="F523" s="95"/>
      <c r="G523" s="95"/>
      <c r="H523" s="95"/>
      <c r="I523" s="95"/>
      <c r="J523" s="95"/>
    </row>
    <row r="524" spans="3:10" x14ac:dyDescent="0.2">
      <c r="C524" s="10"/>
      <c r="D524" s="10"/>
      <c r="E524" s="95"/>
      <c r="F524" s="95"/>
      <c r="G524" s="95"/>
      <c r="H524" s="95"/>
      <c r="I524" s="95"/>
      <c r="J524" s="95"/>
    </row>
    <row r="525" spans="3:10" x14ac:dyDescent="0.2">
      <c r="C525" s="10"/>
      <c r="D525" s="10"/>
      <c r="E525" s="95"/>
      <c r="F525" s="95"/>
      <c r="G525" s="95"/>
      <c r="H525" s="95"/>
      <c r="I525" s="95"/>
      <c r="J525" s="95"/>
    </row>
    <row r="526" spans="3:10" x14ac:dyDescent="0.2">
      <c r="C526" s="10"/>
      <c r="D526" s="10"/>
      <c r="E526" s="95"/>
      <c r="F526" s="95"/>
      <c r="G526" s="95"/>
      <c r="H526" s="95"/>
      <c r="I526" s="95"/>
      <c r="J526" s="95"/>
    </row>
    <row r="527" spans="3:10" x14ac:dyDescent="0.2">
      <c r="C527" s="10"/>
      <c r="D527" s="10"/>
      <c r="E527" s="95"/>
      <c r="F527" s="95"/>
      <c r="G527" s="95"/>
      <c r="H527" s="95"/>
      <c r="I527" s="95"/>
      <c r="J527" s="95"/>
    </row>
    <row r="528" spans="3:10" x14ac:dyDescent="0.2">
      <c r="C528" s="10"/>
      <c r="D528" s="10"/>
      <c r="E528" s="95"/>
      <c r="F528" s="95"/>
      <c r="G528" s="95"/>
      <c r="H528" s="95"/>
      <c r="I528" s="95"/>
      <c r="J528" s="95"/>
    </row>
    <row r="529" spans="3:10" x14ac:dyDescent="0.2">
      <c r="C529" s="10"/>
      <c r="D529" s="10"/>
      <c r="E529" s="95"/>
      <c r="F529" s="95"/>
      <c r="G529" s="95"/>
      <c r="H529" s="95"/>
      <c r="I529" s="95"/>
      <c r="J529" s="95"/>
    </row>
    <row r="530" spans="3:10" x14ac:dyDescent="0.2">
      <c r="C530" s="10"/>
      <c r="D530" s="10"/>
      <c r="E530" s="95"/>
      <c r="F530" s="95"/>
      <c r="G530" s="95"/>
      <c r="H530" s="95"/>
      <c r="I530" s="95"/>
      <c r="J530" s="95"/>
    </row>
    <row r="531" spans="3:10" x14ac:dyDescent="0.2">
      <c r="C531" s="10"/>
      <c r="D531" s="10"/>
      <c r="E531" s="95"/>
      <c r="F531" s="95"/>
      <c r="G531" s="95"/>
      <c r="H531" s="95"/>
      <c r="I531" s="95"/>
      <c r="J531" s="95"/>
    </row>
    <row r="532" spans="3:10" x14ac:dyDescent="0.2">
      <c r="C532" s="10"/>
      <c r="D532" s="10"/>
      <c r="E532" s="95"/>
      <c r="F532" s="95"/>
      <c r="G532" s="95"/>
      <c r="H532" s="95"/>
      <c r="I532" s="95"/>
      <c r="J532" s="95"/>
    </row>
    <row r="533" spans="3:10" x14ac:dyDescent="0.2">
      <c r="C533" s="10"/>
      <c r="D533" s="10"/>
      <c r="E533" s="95"/>
      <c r="F533" s="95"/>
      <c r="G533" s="95"/>
      <c r="H533" s="95"/>
      <c r="I533" s="95"/>
      <c r="J533" s="95"/>
    </row>
    <row r="534" spans="3:10" x14ac:dyDescent="0.2">
      <c r="C534" s="10"/>
      <c r="D534" s="10"/>
      <c r="E534" s="95"/>
      <c r="F534" s="95"/>
      <c r="G534" s="95"/>
      <c r="H534" s="95"/>
      <c r="I534" s="95"/>
      <c r="J534" s="95"/>
    </row>
    <row r="535" spans="3:10" x14ac:dyDescent="0.2">
      <c r="C535" s="10"/>
      <c r="D535" s="10"/>
      <c r="E535" s="95"/>
      <c r="F535" s="95"/>
      <c r="G535" s="95"/>
      <c r="H535" s="95"/>
      <c r="I535" s="95"/>
      <c r="J535" s="95"/>
    </row>
    <row r="536" spans="3:10" x14ac:dyDescent="0.2">
      <c r="C536" s="10"/>
      <c r="D536" s="10"/>
      <c r="E536" s="95"/>
      <c r="F536" s="95"/>
      <c r="G536" s="95"/>
      <c r="H536" s="95"/>
      <c r="I536" s="95"/>
      <c r="J536" s="95"/>
    </row>
    <row r="537" spans="3:10" x14ac:dyDescent="0.2">
      <c r="C537" s="10"/>
      <c r="D537" s="10"/>
      <c r="E537" s="95"/>
      <c r="F537" s="95"/>
      <c r="G537" s="95"/>
      <c r="H537" s="95"/>
      <c r="I537" s="95"/>
      <c r="J537" s="95"/>
    </row>
    <row r="538" spans="3:10" x14ac:dyDescent="0.2">
      <c r="C538" s="10"/>
      <c r="D538" s="10"/>
      <c r="E538" s="95"/>
      <c r="F538" s="95"/>
      <c r="G538" s="95"/>
      <c r="H538" s="95"/>
      <c r="I538" s="95"/>
      <c r="J538" s="95"/>
    </row>
    <row r="539" spans="3:10" x14ac:dyDescent="0.2">
      <c r="C539" s="10"/>
      <c r="D539" s="10"/>
      <c r="E539" s="95"/>
      <c r="F539" s="95"/>
      <c r="G539" s="95"/>
      <c r="H539" s="95"/>
      <c r="I539" s="95"/>
      <c r="J539" s="95"/>
    </row>
    <row r="540" spans="3:10" x14ac:dyDescent="0.2">
      <c r="C540" s="10"/>
      <c r="D540" s="10"/>
      <c r="E540" s="95"/>
      <c r="F540" s="95"/>
      <c r="G540" s="95"/>
      <c r="H540" s="95"/>
      <c r="I540" s="95"/>
      <c r="J540" s="95"/>
    </row>
    <row r="541" spans="3:10" x14ac:dyDescent="0.2">
      <c r="C541" s="10"/>
      <c r="D541" s="10"/>
      <c r="E541" s="95"/>
      <c r="F541" s="95"/>
      <c r="G541" s="95"/>
      <c r="H541" s="95"/>
      <c r="I541" s="95"/>
      <c r="J541" s="95"/>
    </row>
    <row r="542" spans="3:10" x14ac:dyDescent="0.2">
      <c r="C542" s="10"/>
      <c r="D542" s="10"/>
      <c r="E542" s="95"/>
      <c r="F542" s="95"/>
      <c r="G542" s="95"/>
      <c r="H542" s="95"/>
      <c r="I542" s="95"/>
      <c r="J542" s="95"/>
    </row>
    <row r="543" spans="3:10" x14ac:dyDescent="0.2">
      <c r="C543" s="10"/>
      <c r="D543" s="10"/>
      <c r="E543" s="95"/>
      <c r="F543" s="95"/>
      <c r="G543" s="95"/>
      <c r="H543" s="95"/>
      <c r="I543" s="95"/>
      <c r="J543" s="95"/>
    </row>
    <row r="544" spans="3:10" x14ac:dyDescent="0.2">
      <c r="C544" s="10"/>
      <c r="D544" s="10"/>
      <c r="E544" s="95"/>
      <c r="F544" s="95"/>
      <c r="G544" s="95"/>
      <c r="H544" s="95"/>
      <c r="I544" s="95"/>
      <c r="J544" s="95"/>
    </row>
    <row r="545" spans="3:10" x14ac:dyDescent="0.2">
      <c r="C545" s="10"/>
      <c r="D545" s="10"/>
      <c r="E545" s="95"/>
      <c r="F545" s="95"/>
      <c r="G545" s="95"/>
      <c r="H545" s="95"/>
      <c r="I545" s="95"/>
      <c r="J545" s="95"/>
    </row>
    <row r="546" spans="3:10" x14ac:dyDescent="0.2">
      <c r="C546" s="10"/>
      <c r="D546" s="10"/>
      <c r="E546" s="95"/>
      <c r="F546" s="95"/>
      <c r="G546" s="95"/>
      <c r="H546" s="95"/>
      <c r="I546" s="95"/>
      <c r="J546" s="95"/>
    </row>
    <row r="547" spans="3:10" x14ac:dyDescent="0.2">
      <c r="C547" s="10"/>
      <c r="D547" s="10"/>
      <c r="E547" s="95"/>
      <c r="F547" s="95"/>
      <c r="G547" s="95"/>
      <c r="H547" s="95"/>
      <c r="I547" s="95"/>
      <c r="J547" s="95"/>
    </row>
    <row r="548" spans="3:10" x14ac:dyDescent="0.2">
      <c r="C548" s="10"/>
      <c r="D548" s="10"/>
      <c r="E548" s="95"/>
      <c r="F548" s="95"/>
      <c r="G548" s="95"/>
      <c r="H548" s="95"/>
      <c r="I548" s="95"/>
      <c r="J548" s="95"/>
    </row>
    <row r="549" spans="3:10" x14ac:dyDescent="0.2">
      <c r="C549" s="10"/>
      <c r="D549" s="10"/>
      <c r="E549" s="95"/>
      <c r="F549" s="95"/>
      <c r="G549" s="95"/>
      <c r="H549" s="95"/>
      <c r="I549" s="95"/>
      <c r="J549" s="95"/>
    </row>
    <row r="550" spans="3:10" x14ac:dyDescent="0.2">
      <c r="C550" s="10"/>
      <c r="D550" s="10"/>
      <c r="E550" s="95"/>
      <c r="F550" s="95"/>
      <c r="G550" s="95"/>
      <c r="H550" s="95"/>
      <c r="I550" s="95"/>
      <c r="J550" s="95"/>
    </row>
    <row r="551" spans="3:10" x14ac:dyDescent="0.2">
      <c r="C551" s="10"/>
      <c r="D551" s="10"/>
      <c r="E551" s="95"/>
      <c r="F551" s="95"/>
      <c r="G551" s="95"/>
      <c r="H551" s="95"/>
      <c r="I551" s="95"/>
      <c r="J551" s="95"/>
    </row>
    <row r="552" spans="3:10" x14ac:dyDescent="0.2">
      <c r="C552" s="10"/>
      <c r="D552" s="10"/>
      <c r="E552" s="95"/>
      <c r="F552" s="95"/>
      <c r="G552" s="95"/>
      <c r="H552" s="95"/>
      <c r="I552" s="95"/>
      <c r="J552" s="95"/>
    </row>
    <row r="553" spans="3:10" x14ac:dyDescent="0.2">
      <c r="C553" s="10"/>
      <c r="D553" s="10"/>
      <c r="E553" s="95"/>
      <c r="F553" s="95"/>
      <c r="G553" s="95"/>
      <c r="H553" s="95"/>
      <c r="I553" s="95"/>
      <c r="J553" s="95"/>
    </row>
    <row r="554" spans="3:10" x14ac:dyDescent="0.2">
      <c r="C554" s="10"/>
      <c r="D554" s="10"/>
      <c r="E554" s="95"/>
      <c r="F554" s="95"/>
      <c r="G554" s="95"/>
      <c r="H554" s="95"/>
      <c r="I554" s="95"/>
      <c r="J554" s="95"/>
    </row>
    <row r="555" spans="3:10" x14ac:dyDescent="0.2">
      <c r="C555" s="10"/>
      <c r="D555" s="10"/>
      <c r="E555" s="95"/>
      <c r="F555" s="95"/>
      <c r="G555" s="95"/>
      <c r="H555" s="95"/>
      <c r="I555" s="95"/>
      <c r="J555" s="95"/>
    </row>
    <row r="556" spans="3:10" x14ac:dyDescent="0.2">
      <c r="C556" s="10"/>
      <c r="D556" s="10"/>
      <c r="E556" s="95"/>
      <c r="F556" s="95"/>
      <c r="G556" s="95"/>
      <c r="H556" s="95"/>
      <c r="I556" s="95"/>
      <c r="J556" s="95"/>
    </row>
    <row r="557" spans="3:10" x14ac:dyDescent="0.2">
      <c r="C557" s="10"/>
      <c r="D557" s="10"/>
      <c r="E557" s="95"/>
      <c r="F557" s="95"/>
      <c r="G557" s="95"/>
      <c r="H557" s="95"/>
      <c r="I557" s="95"/>
      <c r="J557" s="95"/>
    </row>
    <row r="558" spans="3:10" x14ac:dyDescent="0.2">
      <c r="C558" s="10"/>
      <c r="D558" s="10"/>
      <c r="E558" s="95"/>
      <c r="F558" s="95"/>
      <c r="G558" s="95"/>
      <c r="H558" s="95"/>
      <c r="I558" s="95"/>
      <c r="J558" s="95"/>
    </row>
    <row r="559" spans="3:10" x14ac:dyDescent="0.2">
      <c r="C559" s="10"/>
      <c r="D559" s="10"/>
      <c r="E559" s="95"/>
      <c r="F559" s="95"/>
      <c r="G559" s="95"/>
      <c r="H559" s="95"/>
      <c r="I559" s="95"/>
      <c r="J559" s="95"/>
    </row>
    <row r="560" spans="3:10" x14ac:dyDescent="0.2">
      <c r="C560" s="10"/>
      <c r="D560" s="10"/>
      <c r="E560" s="95"/>
      <c r="F560" s="95"/>
      <c r="G560" s="95"/>
      <c r="H560" s="95"/>
      <c r="I560" s="95"/>
      <c r="J560" s="95"/>
    </row>
    <row r="561" spans="3:10" x14ac:dyDescent="0.2">
      <c r="C561" s="10"/>
      <c r="D561" s="10"/>
      <c r="E561" s="95"/>
      <c r="F561" s="95"/>
      <c r="G561" s="95"/>
      <c r="H561" s="95"/>
      <c r="I561" s="95"/>
      <c r="J561" s="95"/>
    </row>
    <row r="562" spans="3:10" x14ac:dyDescent="0.2">
      <c r="C562" s="10"/>
      <c r="D562" s="10"/>
      <c r="E562" s="95"/>
      <c r="F562" s="95"/>
      <c r="G562" s="95"/>
      <c r="H562" s="95"/>
      <c r="I562" s="95"/>
      <c r="J562" s="95"/>
    </row>
    <row r="563" spans="3:10" x14ac:dyDescent="0.2">
      <c r="C563" s="10"/>
      <c r="D563" s="10"/>
      <c r="E563" s="95"/>
      <c r="F563" s="95"/>
      <c r="G563" s="95"/>
      <c r="H563" s="95"/>
      <c r="I563" s="95"/>
      <c r="J563" s="95"/>
    </row>
    <row r="564" spans="3:10" x14ac:dyDescent="0.2">
      <c r="C564" s="10"/>
      <c r="D564" s="10"/>
      <c r="E564" s="95"/>
      <c r="F564" s="95"/>
      <c r="G564" s="95"/>
      <c r="H564" s="95"/>
      <c r="I564" s="95"/>
      <c r="J564" s="95"/>
    </row>
    <row r="565" spans="3:10" x14ac:dyDescent="0.2">
      <c r="C565" s="10"/>
      <c r="D565" s="10"/>
      <c r="E565" s="95"/>
      <c r="F565" s="95"/>
      <c r="G565" s="95"/>
      <c r="H565" s="95"/>
      <c r="I565" s="95"/>
      <c r="J565" s="95"/>
    </row>
    <row r="566" spans="3:10" x14ac:dyDescent="0.2">
      <c r="C566" s="10"/>
      <c r="D566" s="10"/>
      <c r="E566" s="95"/>
      <c r="F566" s="95"/>
      <c r="G566" s="95"/>
      <c r="H566" s="95"/>
      <c r="I566" s="95"/>
      <c r="J566" s="95"/>
    </row>
    <row r="567" spans="3:10" x14ac:dyDescent="0.2">
      <c r="C567" s="10"/>
      <c r="D567" s="10"/>
      <c r="E567" s="95"/>
      <c r="F567" s="95"/>
      <c r="G567" s="95"/>
      <c r="H567" s="95"/>
      <c r="I567" s="95"/>
      <c r="J567" s="95"/>
    </row>
    <row r="568" spans="3:10" x14ac:dyDescent="0.2">
      <c r="C568" s="10"/>
      <c r="D568" s="10"/>
      <c r="E568" s="95"/>
      <c r="F568" s="95"/>
      <c r="G568" s="95"/>
      <c r="H568" s="95"/>
      <c r="I568" s="95"/>
      <c r="J568" s="95"/>
    </row>
    <row r="569" spans="3:10" x14ac:dyDescent="0.2">
      <c r="C569" s="10"/>
      <c r="D569" s="10"/>
      <c r="E569" s="95"/>
      <c r="F569" s="95"/>
      <c r="G569" s="95"/>
      <c r="H569" s="95"/>
      <c r="I569" s="95"/>
      <c r="J569" s="95"/>
    </row>
    <row r="570" spans="3:10" x14ac:dyDescent="0.2">
      <c r="C570" s="10"/>
      <c r="D570" s="10"/>
      <c r="E570" s="95"/>
      <c r="F570" s="95"/>
      <c r="G570" s="95"/>
      <c r="H570" s="95"/>
      <c r="I570" s="95"/>
      <c r="J570" s="95"/>
    </row>
    <row r="571" spans="3:10" x14ac:dyDescent="0.2">
      <c r="C571" s="10"/>
      <c r="D571" s="10"/>
      <c r="E571" s="95"/>
      <c r="F571" s="95"/>
      <c r="G571" s="95"/>
      <c r="H571" s="95"/>
      <c r="I571" s="95"/>
      <c r="J571" s="95"/>
    </row>
    <row r="572" spans="3:10" x14ac:dyDescent="0.2">
      <c r="C572" s="10"/>
      <c r="D572" s="10"/>
      <c r="E572" s="95"/>
      <c r="F572" s="95"/>
      <c r="G572" s="95"/>
      <c r="H572" s="95"/>
      <c r="I572" s="95"/>
      <c r="J572" s="95"/>
    </row>
    <row r="573" spans="3:10" x14ac:dyDescent="0.2">
      <c r="C573" s="10"/>
      <c r="D573" s="10"/>
      <c r="E573" s="95"/>
      <c r="F573" s="95"/>
      <c r="G573" s="95"/>
      <c r="H573" s="95"/>
      <c r="I573" s="95"/>
      <c r="J573" s="95"/>
    </row>
    <row r="574" spans="3:10" x14ac:dyDescent="0.2">
      <c r="C574" s="10"/>
      <c r="D574" s="10"/>
      <c r="E574" s="95"/>
      <c r="F574" s="95"/>
      <c r="G574" s="95"/>
      <c r="H574" s="95"/>
      <c r="I574" s="95"/>
      <c r="J574" s="95"/>
    </row>
    <row r="575" spans="3:10" x14ac:dyDescent="0.2">
      <c r="C575" s="10"/>
      <c r="D575" s="10"/>
      <c r="E575" s="95"/>
      <c r="F575" s="95"/>
      <c r="G575" s="95"/>
      <c r="H575" s="95"/>
      <c r="I575" s="95"/>
      <c r="J575" s="95"/>
    </row>
    <row r="576" spans="3:10" x14ac:dyDescent="0.2">
      <c r="C576" s="10"/>
      <c r="D576" s="10"/>
      <c r="E576" s="95"/>
      <c r="F576" s="95"/>
      <c r="G576" s="95"/>
      <c r="H576" s="95"/>
      <c r="I576" s="95"/>
      <c r="J576" s="95"/>
    </row>
    <row r="577" spans="3:10" x14ac:dyDescent="0.2">
      <c r="C577" s="10"/>
      <c r="D577" s="10"/>
      <c r="E577" s="95"/>
      <c r="F577" s="95"/>
      <c r="G577" s="95"/>
      <c r="H577" s="95"/>
      <c r="I577" s="95"/>
      <c r="J577" s="95"/>
    </row>
    <row r="578" spans="3:10" x14ac:dyDescent="0.2">
      <c r="C578" s="10"/>
      <c r="D578" s="10"/>
      <c r="E578" s="95"/>
      <c r="F578" s="95"/>
      <c r="G578" s="95"/>
      <c r="H578" s="95"/>
      <c r="I578" s="95"/>
      <c r="J578" s="95"/>
    </row>
    <row r="579" spans="3:10" x14ac:dyDescent="0.2">
      <c r="C579" s="10"/>
      <c r="D579" s="10"/>
      <c r="E579" s="95"/>
      <c r="F579" s="95"/>
      <c r="G579" s="95"/>
      <c r="H579" s="95"/>
      <c r="I579" s="95"/>
      <c r="J579" s="95"/>
    </row>
    <row r="580" spans="3:10" x14ac:dyDescent="0.2">
      <c r="C580" s="10"/>
      <c r="D580" s="10"/>
      <c r="E580" s="95"/>
      <c r="F580" s="95"/>
      <c r="G580" s="95"/>
      <c r="H580" s="95"/>
      <c r="I580" s="95"/>
      <c r="J580" s="95"/>
    </row>
    <row r="581" spans="3:10" x14ac:dyDescent="0.2">
      <c r="C581" s="10"/>
      <c r="D581" s="10"/>
      <c r="E581" s="95"/>
      <c r="F581" s="95"/>
      <c r="G581" s="95"/>
      <c r="H581" s="95"/>
      <c r="I581" s="95"/>
      <c r="J581" s="95"/>
    </row>
    <row r="582" spans="3:10" x14ac:dyDescent="0.2">
      <c r="C582" s="10"/>
      <c r="D582" s="10"/>
      <c r="E582" s="95"/>
      <c r="F582" s="95"/>
      <c r="G582" s="95"/>
      <c r="H582" s="95"/>
      <c r="I582" s="95"/>
      <c r="J582" s="95"/>
    </row>
    <row r="583" spans="3:10" x14ac:dyDescent="0.2">
      <c r="C583" s="10"/>
      <c r="D583" s="10"/>
      <c r="E583" s="95"/>
      <c r="F583" s="95"/>
      <c r="G583" s="95"/>
      <c r="H583" s="95"/>
      <c r="I583" s="95"/>
      <c r="J583" s="95"/>
    </row>
    <row r="584" spans="3:10" x14ac:dyDescent="0.2">
      <c r="C584" s="10"/>
      <c r="D584" s="10"/>
      <c r="E584" s="95"/>
      <c r="F584" s="95"/>
      <c r="G584" s="95"/>
      <c r="H584" s="95"/>
      <c r="I584" s="95"/>
      <c r="J584" s="95"/>
    </row>
    <row r="585" spans="3:10" x14ac:dyDescent="0.2">
      <c r="C585" s="10"/>
      <c r="D585" s="10"/>
      <c r="E585" s="95"/>
      <c r="F585" s="95"/>
      <c r="G585" s="95"/>
      <c r="H585" s="95"/>
      <c r="I585" s="95"/>
      <c r="J585" s="95"/>
    </row>
    <row r="586" spans="3:10" x14ac:dyDescent="0.2">
      <c r="C586" s="10"/>
      <c r="D586" s="10"/>
      <c r="E586" s="95"/>
      <c r="F586" s="95"/>
      <c r="G586" s="95"/>
      <c r="H586" s="95"/>
      <c r="I586" s="95"/>
      <c r="J586" s="95"/>
    </row>
    <row r="587" spans="3:10" x14ac:dyDescent="0.2">
      <c r="C587" s="10"/>
      <c r="D587" s="10"/>
      <c r="E587" s="95"/>
      <c r="F587" s="95"/>
      <c r="G587" s="95"/>
      <c r="H587" s="95"/>
      <c r="I587" s="95"/>
      <c r="J587" s="95"/>
    </row>
    <row r="588" spans="3:10" x14ac:dyDescent="0.2">
      <c r="C588" s="10"/>
      <c r="D588" s="10"/>
      <c r="E588" s="95"/>
      <c r="F588" s="95"/>
      <c r="G588" s="95"/>
      <c r="H588" s="95"/>
      <c r="I588" s="95"/>
      <c r="J588" s="95"/>
    </row>
    <row r="589" spans="3:10" x14ac:dyDescent="0.2">
      <c r="C589" s="10"/>
      <c r="D589" s="10"/>
      <c r="E589" s="95"/>
      <c r="F589" s="95"/>
      <c r="G589" s="95"/>
      <c r="H589" s="95"/>
      <c r="I589" s="95"/>
      <c r="J589" s="95"/>
    </row>
    <row r="590" spans="3:10" x14ac:dyDescent="0.2">
      <c r="C590" s="10"/>
      <c r="D590" s="10"/>
      <c r="E590" s="95"/>
      <c r="F590" s="95"/>
      <c r="G590" s="95"/>
      <c r="H590" s="95"/>
      <c r="I590" s="95"/>
      <c r="J590" s="95"/>
    </row>
    <row r="591" spans="3:10" x14ac:dyDescent="0.2">
      <c r="C591" s="10"/>
      <c r="D591" s="10"/>
      <c r="E591" s="95"/>
      <c r="F591" s="95"/>
      <c r="G591" s="95"/>
      <c r="H591" s="95"/>
      <c r="I591" s="95"/>
      <c r="J591" s="95"/>
    </row>
    <row r="592" spans="3:10" x14ac:dyDescent="0.2">
      <c r="C592" s="10"/>
      <c r="D592" s="10"/>
      <c r="E592" s="95"/>
      <c r="F592" s="95"/>
      <c r="G592" s="95"/>
      <c r="H592" s="95"/>
      <c r="I592" s="95"/>
      <c r="J592" s="95"/>
    </row>
    <row r="593" spans="3:10" x14ac:dyDescent="0.2">
      <c r="C593" s="10"/>
      <c r="D593" s="10"/>
      <c r="E593" s="95"/>
      <c r="F593" s="95"/>
      <c r="G593" s="95"/>
      <c r="H593" s="95"/>
      <c r="I593" s="95"/>
      <c r="J593" s="95"/>
    </row>
    <row r="594" spans="3:10" x14ac:dyDescent="0.2">
      <c r="C594" s="10"/>
      <c r="D594" s="10"/>
      <c r="E594" s="95"/>
      <c r="F594" s="95"/>
      <c r="G594" s="95"/>
      <c r="H594" s="95"/>
      <c r="I594" s="95"/>
      <c r="J594" s="95"/>
    </row>
    <row r="595" spans="3:10" x14ac:dyDescent="0.2">
      <c r="C595" s="10"/>
      <c r="D595" s="10"/>
      <c r="E595" s="95"/>
      <c r="F595" s="95"/>
      <c r="G595" s="95"/>
      <c r="H595" s="95"/>
      <c r="I595" s="95"/>
      <c r="J595" s="95"/>
    </row>
    <row r="596" spans="3:10" x14ac:dyDescent="0.2">
      <c r="C596" s="10"/>
      <c r="D596" s="10"/>
      <c r="E596" s="95"/>
      <c r="F596" s="95"/>
      <c r="G596" s="95"/>
      <c r="H596" s="95"/>
      <c r="I596" s="95"/>
      <c r="J596" s="95"/>
    </row>
    <row r="597" spans="3:10" x14ac:dyDescent="0.2">
      <c r="C597" s="10"/>
      <c r="D597" s="10"/>
      <c r="E597" s="95"/>
      <c r="F597" s="95"/>
      <c r="G597" s="95"/>
      <c r="H597" s="95"/>
      <c r="I597" s="95"/>
      <c r="J597" s="95"/>
    </row>
    <row r="598" spans="3:10" x14ac:dyDescent="0.2">
      <c r="C598" s="10"/>
      <c r="D598" s="10"/>
      <c r="E598" s="95"/>
      <c r="F598" s="95"/>
      <c r="G598" s="95"/>
      <c r="H598" s="95"/>
      <c r="I598" s="95"/>
      <c r="J598" s="95"/>
    </row>
    <row r="599" spans="3:10" x14ac:dyDescent="0.2">
      <c r="C599" s="10"/>
      <c r="D599" s="10"/>
      <c r="E599" s="95"/>
      <c r="F599" s="95"/>
      <c r="G599" s="95"/>
      <c r="H599" s="95"/>
      <c r="I599" s="95"/>
      <c r="J599" s="95"/>
    </row>
    <row r="600" spans="3:10" x14ac:dyDescent="0.2">
      <c r="C600" s="10"/>
      <c r="D600" s="10"/>
      <c r="E600" s="95"/>
      <c r="F600" s="95"/>
      <c r="G600" s="95"/>
      <c r="H600" s="95"/>
      <c r="I600" s="95"/>
      <c r="J600" s="95"/>
    </row>
    <row r="601" spans="3:10" x14ac:dyDescent="0.2">
      <c r="C601" s="10"/>
      <c r="D601" s="10"/>
      <c r="E601" s="95"/>
      <c r="F601" s="95"/>
      <c r="G601" s="95"/>
      <c r="H601" s="95"/>
      <c r="I601" s="95"/>
      <c r="J601" s="95"/>
    </row>
    <row r="602" spans="3:10" x14ac:dyDescent="0.2">
      <c r="C602" s="10"/>
      <c r="D602" s="10"/>
      <c r="E602" s="95"/>
      <c r="F602" s="95"/>
      <c r="G602" s="95"/>
      <c r="H602" s="95"/>
      <c r="I602" s="95"/>
      <c r="J602" s="95"/>
    </row>
    <row r="603" spans="3:10" x14ac:dyDescent="0.2">
      <c r="C603" s="10"/>
      <c r="D603" s="10"/>
      <c r="E603" s="95"/>
      <c r="F603" s="95"/>
      <c r="G603" s="95"/>
      <c r="H603" s="95"/>
      <c r="I603" s="95"/>
      <c r="J603" s="95"/>
    </row>
    <row r="604" spans="3:10" x14ac:dyDescent="0.2">
      <c r="C604" s="10"/>
      <c r="D604" s="10"/>
      <c r="E604" s="95"/>
      <c r="F604" s="95"/>
      <c r="G604" s="95"/>
      <c r="H604" s="95"/>
      <c r="I604" s="95"/>
      <c r="J604" s="95"/>
    </row>
    <row r="605" spans="3:10" x14ac:dyDescent="0.2">
      <c r="C605" s="10"/>
      <c r="D605" s="10"/>
      <c r="E605" s="95"/>
      <c r="F605" s="95"/>
      <c r="G605" s="95"/>
      <c r="H605" s="95"/>
      <c r="I605" s="95"/>
      <c r="J605" s="95"/>
    </row>
    <row r="606" spans="3:10" x14ac:dyDescent="0.2">
      <c r="C606" s="10"/>
      <c r="D606" s="10"/>
      <c r="E606" s="95"/>
      <c r="F606" s="95"/>
      <c r="G606" s="95"/>
      <c r="H606" s="95"/>
      <c r="I606" s="95"/>
      <c r="J606" s="95"/>
    </row>
    <row r="607" spans="3:10" x14ac:dyDescent="0.2">
      <c r="C607" s="10"/>
      <c r="D607" s="10"/>
      <c r="E607" s="95"/>
      <c r="F607" s="95"/>
      <c r="G607" s="95"/>
      <c r="H607" s="95"/>
      <c r="I607" s="95"/>
      <c r="J607" s="95"/>
    </row>
    <row r="608" spans="3:10" x14ac:dyDescent="0.2">
      <c r="C608" s="10"/>
      <c r="D608" s="10"/>
      <c r="E608" s="95"/>
      <c r="F608" s="95"/>
      <c r="G608" s="95"/>
      <c r="H608" s="95"/>
      <c r="I608" s="95"/>
      <c r="J608" s="95"/>
    </row>
    <row r="609" spans="3:10" x14ac:dyDescent="0.2">
      <c r="C609" s="10"/>
      <c r="D609" s="10"/>
      <c r="E609" s="95"/>
      <c r="F609" s="95"/>
      <c r="G609" s="95"/>
      <c r="H609" s="95"/>
      <c r="I609" s="95"/>
      <c r="J609" s="95"/>
    </row>
    <row r="610" spans="3:10" x14ac:dyDescent="0.2">
      <c r="C610" s="10"/>
      <c r="D610" s="10"/>
      <c r="E610" s="95"/>
      <c r="F610" s="95"/>
      <c r="G610" s="95"/>
      <c r="H610" s="95"/>
      <c r="I610" s="95"/>
      <c r="J610" s="95"/>
    </row>
    <row r="611" spans="3:10" x14ac:dyDescent="0.2">
      <c r="C611" s="10"/>
      <c r="D611" s="10"/>
      <c r="E611" s="95"/>
      <c r="F611" s="95"/>
      <c r="G611" s="95"/>
      <c r="H611" s="95"/>
      <c r="I611" s="95"/>
      <c r="J611" s="95"/>
    </row>
    <row r="612" spans="3:10" x14ac:dyDescent="0.2">
      <c r="C612" s="10"/>
      <c r="D612" s="10"/>
      <c r="E612" s="95"/>
      <c r="F612" s="95"/>
      <c r="G612" s="95"/>
      <c r="H612" s="95"/>
      <c r="I612" s="95"/>
      <c r="J612" s="95"/>
    </row>
    <row r="613" spans="3:10" x14ac:dyDescent="0.2">
      <c r="C613" s="10"/>
      <c r="D613" s="10"/>
      <c r="E613" s="95"/>
      <c r="F613" s="95"/>
      <c r="G613" s="95"/>
      <c r="H613" s="95"/>
      <c r="I613" s="95"/>
      <c r="J613" s="95"/>
    </row>
    <row r="614" spans="3:10" x14ac:dyDescent="0.2">
      <c r="C614" s="10"/>
      <c r="D614" s="10"/>
      <c r="E614" s="95"/>
      <c r="F614" s="95"/>
      <c r="G614" s="95"/>
      <c r="H614" s="95"/>
      <c r="I614" s="95"/>
      <c r="J614" s="95"/>
    </row>
    <row r="615" spans="3:10" x14ac:dyDescent="0.2">
      <c r="C615" s="10"/>
      <c r="D615" s="10"/>
      <c r="E615" s="95"/>
      <c r="F615" s="95"/>
      <c r="G615" s="95"/>
      <c r="H615" s="95"/>
      <c r="I615" s="95"/>
      <c r="J615" s="95"/>
    </row>
    <row r="616" spans="3:10" x14ac:dyDescent="0.2">
      <c r="C616" s="10"/>
      <c r="D616" s="10"/>
      <c r="E616" s="95"/>
      <c r="F616" s="95"/>
      <c r="G616" s="95"/>
      <c r="H616" s="95"/>
      <c r="I616" s="95"/>
      <c r="J616" s="95"/>
    </row>
    <row r="617" spans="3:10" x14ac:dyDescent="0.2">
      <c r="C617" s="10"/>
      <c r="D617" s="10"/>
      <c r="E617" s="95"/>
      <c r="F617" s="95"/>
      <c r="G617" s="95"/>
      <c r="H617" s="95"/>
      <c r="I617" s="95"/>
      <c r="J617" s="95"/>
    </row>
    <row r="618" spans="3:10" x14ac:dyDescent="0.2">
      <c r="C618" s="10"/>
      <c r="D618" s="10"/>
      <c r="E618" s="95"/>
      <c r="F618" s="95"/>
      <c r="G618" s="95"/>
      <c r="H618" s="95"/>
      <c r="I618" s="95"/>
      <c r="J618" s="95"/>
    </row>
    <row r="619" spans="3:10" x14ac:dyDescent="0.2">
      <c r="C619" s="10"/>
      <c r="D619" s="10"/>
      <c r="E619" s="95"/>
      <c r="F619" s="95"/>
      <c r="G619" s="95"/>
      <c r="H619" s="95"/>
      <c r="I619" s="95"/>
      <c r="J619" s="95"/>
    </row>
    <row r="620" spans="3:10" x14ac:dyDescent="0.2">
      <c r="C620" s="10"/>
      <c r="D620" s="10"/>
      <c r="E620" s="95"/>
      <c r="F620" s="95"/>
      <c r="G620" s="95"/>
      <c r="H620" s="95"/>
      <c r="I620" s="95"/>
      <c r="J620" s="95"/>
    </row>
    <row r="621" spans="3:10" x14ac:dyDescent="0.2">
      <c r="C621" s="10"/>
      <c r="D621" s="10"/>
      <c r="E621" s="95"/>
      <c r="F621" s="95"/>
      <c r="G621" s="95"/>
      <c r="H621" s="95"/>
      <c r="I621" s="95"/>
      <c r="J621" s="95"/>
    </row>
    <row r="622" spans="3:10" x14ac:dyDescent="0.2">
      <c r="C622" s="10"/>
      <c r="D622" s="10"/>
      <c r="E622" s="95"/>
      <c r="F622" s="95"/>
      <c r="G622" s="95"/>
      <c r="H622" s="95"/>
      <c r="I622" s="95"/>
      <c r="J622" s="95"/>
    </row>
    <row r="623" spans="3:10" x14ac:dyDescent="0.2">
      <c r="C623" s="10"/>
      <c r="D623" s="10"/>
      <c r="E623" s="95"/>
      <c r="F623" s="95"/>
      <c r="G623" s="95"/>
      <c r="H623" s="95"/>
      <c r="I623" s="95"/>
      <c r="J623" s="95"/>
    </row>
    <row r="624" spans="3:10" x14ac:dyDescent="0.2">
      <c r="C624" s="10"/>
      <c r="D624" s="10"/>
      <c r="E624" s="95"/>
      <c r="F624" s="95"/>
      <c r="G624" s="95"/>
      <c r="H624" s="95"/>
      <c r="I624" s="95"/>
      <c r="J624" s="95"/>
    </row>
    <row r="625" spans="3:10" x14ac:dyDescent="0.2">
      <c r="C625" s="10"/>
      <c r="D625" s="10"/>
      <c r="E625" s="95"/>
      <c r="F625" s="95"/>
      <c r="G625" s="95"/>
      <c r="H625" s="95"/>
      <c r="I625" s="95"/>
      <c r="J625" s="95"/>
    </row>
    <row r="626" spans="3:10" x14ac:dyDescent="0.2">
      <c r="C626" s="10"/>
      <c r="D626" s="10"/>
      <c r="E626" s="95"/>
      <c r="F626" s="95"/>
      <c r="G626" s="95"/>
      <c r="H626" s="95"/>
      <c r="I626" s="95"/>
      <c r="J626" s="95"/>
    </row>
    <row r="627" spans="3:10" x14ac:dyDescent="0.2">
      <c r="C627" s="10"/>
      <c r="D627" s="10"/>
      <c r="E627" s="95"/>
      <c r="F627" s="95"/>
      <c r="G627" s="95"/>
      <c r="H627" s="95"/>
      <c r="I627" s="95"/>
      <c r="J627" s="95"/>
    </row>
    <row r="628" spans="3:10" x14ac:dyDescent="0.2">
      <c r="C628" s="10"/>
      <c r="D628" s="10"/>
      <c r="E628" s="95"/>
      <c r="F628" s="95"/>
      <c r="G628" s="95"/>
      <c r="H628" s="95"/>
      <c r="I628" s="95"/>
      <c r="J628" s="95"/>
    </row>
    <row r="629" spans="3:10" x14ac:dyDescent="0.2">
      <c r="C629" s="10"/>
      <c r="D629" s="10"/>
      <c r="E629" s="95"/>
      <c r="F629" s="95"/>
      <c r="G629" s="95"/>
      <c r="H629" s="95"/>
      <c r="I629" s="95"/>
      <c r="J629" s="95"/>
    </row>
    <row r="630" spans="3:10" x14ac:dyDescent="0.2">
      <c r="C630" s="10"/>
      <c r="D630" s="10"/>
      <c r="E630" s="95"/>
      <c r="F630" s="95"/>
      <c r="G630" s="95"/>
      <c r="H630" s="95"/>
      <c r="I630" s="95"/>
      <c r="J630" s="95"/>
    </row>
    <row r="631" spans="3:10" x14ac:dyDescent="0.2">
      <c r="C631" s="10"/>
      <c r="D631" s="10"/>
      <c r="E631" s="95"/>
      <c r="F631" s="95"/>
      <c r="G631" s="95"/>
      <c r="H631" s="95"/>
      <c r="I631" s="95"/>
      <c r="J631" s="95"/>
    </row>
    <row r="632" spans="3:10" x14ac:dyDescent="0.2">
      <c r="C632" s="10"/>
      <c r="D632" s="10"/>
      <c r="E632" s="95"/>
      <c r="F632" s="95"/>
      <c r="G632" s="95"/>
      <c r="H632" s="95"/>
      <c r="I632" s="95"/>
      <c r="J632" s="95"/>
    </row>
    <row r="633" spans="3:10" x14ac:dyDescent="0.2">
      <c r="C633" s="10"/>
      <c r="D633" s="10"/>
      <c r="E633" s="95"/>
      <c r="F633" s="95"/>
      <c r="G633" s="95"/>
      <c r="H633" s="95"/>
      <c r="I633" s="95"/>
      <c r="J633" s="95"/>
    </row>
    <row r="634" spans="3:10" x14ac:dyDescent="0.2">
      <c r="C634" s="10"/>
      <c r="D634" s="10"/>
      <c r="E634" s="95"/>
      <c r="F634" s="95"/>
      <c r="G634" s="95"/>
      <c r="H634" s="95"/>
      <c r="I634" s="95"/>
      <c r="J634" s="95"/>
    </row>
    <row r="635" spans="3:10" x14ac:dyDescent="0.2">
      <c r="C635" s="10"/>
      <c r="D635" s="10"/>
      <c r="E635" s="95"/>
      <c r="F635" s="95"/>
      <c r="G635" s="95"/>
      <c r="H635" s="95"/>
      <c r="I635" s="95"/>
      <c r="J635" s="95"/>
    </row>
    <row r="636" spans="3:10" x14ac:dyDescent="0.2">
      <c r="C636" s="10"/>
      <c r="D636" s="10"/>
      <c r="E636" s="95"/>
      <c r="F636" s="95"/>
      <c r="G636" s="95"/>
      <c r="H636" s="95"/>
      <c r="I636" s="95"/>
      <c r="J636" s="95"/>
    </row>
    <row r="637" spans="3:10" x14ac:dyDescent="0.2">
      <c r="C637" s="10"/>
      <c r="D637" s="10"/>
      <c r="E637" s="95"/>
      <c r="F637" s="95"/>
      <c r="G637" s="95"/>
      <c r="H637" s="95"/>
      <c r="I637" s="95"/>
      <c r="J637" s="95"/>
    </row>
    <row r="638" spans="3:10" x14ac:dyDescent="0.2">
      <c r="C638" s="10"/>
      <c r="D638" s="10"/>
      <c r="E638" s="95"/>
      <c r="F638" s="95"/>
      <c r="G638" s="95"/>
      <c r="H638" s="95"/>
      <c r="I638" s="95"/>
      <c r="J638" s="95"/>
    </row>
    <row r="639" spans="3:10" x14ac:dyDescent="0.2">
      <c r="C639" s="10"/>
      <c r="D639" s="10"/>
      <c r="E639" s="95"/>
      <c r="F639" s="95"/>
      <c r="G639" s="95"/>
      <c r="H639" s="95"/>
      <c r="I639" s="95"/>
      <c r="J639" s="95"/>
    </row>
    <row r="640" spans="3:10" x14ac:dyDescent="0.2">
      <c r="C640" s="10"/>
      <c r="D640" s="10"/>
      <c r="E640" s="95"/>
      <c r="F640" s="95"/>
      <c r="G640" s="95"/>
      <c r="H640" s="95"/>
      <c r="I640" s="95"/>
      <c r="J640" s="95"/>
    </row>
    <row r="641" spans="3:10" x14ac:dyDescent="0.2">
      <c r="C641" s="10"/>
      <c r="D641" s="10"/>
      <c r="E641" s="95"/>
      <c r="F641" s="95"/>
      <c r="G641" s="95"/>
      <c r="H641" s="95"/>
      <c r="I641" s="95"/>
      <c r="J641" s="95"/>
    </row>
    <row r="642" spans="3:10" x14ac:dyDescent="0.2">
      <c r="C642" s="10"/>
      <c r="D642" s="10"/>
      <c r="E642" s="95"/>
      <c r="F642" s="95"/>
      <c r="G642" s="95"/>
      <c r="H642" s="95"/>
      <c r="I642" s="95"/>
      <c r="J642" s="95"/>
    </row>
    <row r="643" spans="3:10" x14ac:dyDescent="0.2">
      <c r="C643" s="10"/>
      <c r="D643" s="10"/>
      <c r="E643" s="95"/>
      <c r="F643" s="95"/>
      <c r="G643" s="95"/>
      <c r="H643" s="95"/>
      <c r="I643" s="95"/>
      <c r="J643" s="95"/>
    </row>
    <row r="644" spans="3:10" x14ac:dyDescent="0.2">
      <c r="C644" s="10"/>
      <c r="D644" s="10"/>
      <c r="E644" s="95"/>
      <c r="F644" s="95"/>
      <c r="G644" s="95"/>
      <c r="H644" s="95"/>
      <c r="I644" s="95"/>
      <c r="J644" s="95"/>
    </row>
    <row r="645" spans="3:10" x14ac:dyDescent="0.2">
      <c r="C645" s="10"/>
      <c r="D645" s="10"/>
      <c r="E645" s="95"/>
      <c r="F645" s="95"/>
      <c r="G645" s="95"/>
      <c r="H645" s="95"/>
      <c r="I645" s="95"/>
      <c r="J645" s="95"/>
    </row>
    <row r="646" spans="3:10" x14ac:dyDescent="0.2">
      <c r="C646" s="10"/>
      <c r="D646" s="10"/>
      <c r="E646" s="95"/>
      <c r="F646" s="95"/>
      <c r="G646" s="95"/>
      <c r="H646" s="95"/>
      <c r="I646" s="95"/>
      <c r="J646" s="95"/>
    </row>
    <row r="647" spans="3:10" x14ac:dyDescent="0.2">
      <c r="C647" s="10"/>
      <c r="D647" s="10"/>
      <c r="E647" s="95"/>
      <c r="F647" s="95"/>
      <c r="G647" s="95"/>
      <c r="H647" s="95"/>
      <c r="I647" s="95"/>
      <c r="J647" s="95"/>
    </row>
    <row r="648" spans="3:10" x14ac:dyDescent="0.2">
      <c r="C648" s="10"/>
      <c r="D648" s="10"/>
      <c r="E648" s="95"/>
      <c r="F648" s="95"/>
      <c r="G648" s="95"/>
      <c r="H648" s="95"/>
      <c r="I648" s="95"/>
      <c r="J648" s="95"/>
    </row>
    <row r="649" spans="3:10" x14ac:dyDescent="0.2">
      <c r="C649" s="10"/>
      <c r="D649" s="10"/>
      <c r="E649" s="95"/>
      <c r="F649" s="95"/>
      <c r="G649" s="95"/>
      <c r="H649" s="95"/>
      <c r="I649" s="95"/>
      <c r="J649" s="95"/>
    </row>
    <row r="650" spans="3:10" x14ac:dyDescent="0.2">
      <c r="C650" s="10"/>
      <c r="D650" s="10"/>
      <c r="E650" s="95"/>
      <c r="F650" s="95"/>
      <c r="G650" s="95"/>
      <c r="H650" s="95"/>
      <c r="I650" s="95"/>
      <c r="J650" s="95"/>
    </row>
    <row r="651" spans="3:10" x14ac:dyDescent="0.2">
      <c r="C651" s="10"/>
      <c r="D651" s="10"/>
      <c r="E651" s="95"/>
      <c r="F651" s="95"/>
      <c r="G651" s="95"/>
      <c r="H651" s="95"/>
      <c r="I651" s="95"/>
      <c r="J651" s="95"/>
    </row>
    <row r="652" spans="3:10" x14ac:dyDescent="0.2">
      <c r="C652" s="10"/>
      <c r="D652" s="10"/>
      <c r="E652" s="95"/>
      <c r="F652" s="95"/>
      <c r="G652" s="95"/>
      <c r="H652" s="95"/>
      <c r="I652" s="95"/>
      <c r="J652" s="95"/>
    </row>
    <row r="653" spans="3:10" x14ac:dyDescent="0.2">
      <c r="C653" s="10"/>
      <c r="D653" s="10"/>
      <c r="E653" s="95"/>
      <c r="F653" s="95"/>
      <c r="G653" s="95"/>
      <c r="H653" s="95"/>
      <c r="I653" s="95"/>
      <c r="J653" s="95"/>
    </row>
    <row r="654" spans="3:10" x14ac:dyDescent="0.2">
      <c r="C654" s="10"/>
      <c r="D654" s="10"/>
      <c r="E654" s="95"/>
      <c r="F654" s="95"/>
      <c r="G654" s="95"/>
      <c r="H654" s="95"/>
      <c r="I654" s="95"/>
      <c r="J654" s="95"/>
    </row>
    <row r="655" spans="3:10" x14ac:dyDescent="0.2">
      <c r="C655" s="10"/>
      <c r="D655" s="10"/>
      <c r="E655" s="95"/>
      <c r="F655" s="95"/>
      <c r="G655" s="95"/>
      <c r="H655" s="95"/>
      <c r="I655" s="95"/>
      <c r="J655" s="95"/>
    </row>
    <row r="656" spans="3:10" x14ac:dyDescent="0.2">
      <c r="C656" s="10"/>
      <c r="D656" s="10"/>
      <c r="E656" s="95"/>
      <c r="F656" s="95"/>
      <c r="G656" s="95"/>
      <c r="H656" s="95"/>
      <c r="I656" s="95"/>
      <c r="J656" s="95"/>
    </row>
    <row r="657" spans="3:10" x14ac:dyDescent="0.2">
      <c r="C657" s="10"/>
      <c r="D657" s="10"/>
      <c r="E657" s="95"/>
      <c r="F657" s="95"/>
      <c r="G657" s="95"/>
      <c r="H657" s="95"/>
      <c r="I657" s="95"/>
      <c r="J657" s="95"/>
    </row>
    <row r="658" spans="3:10" x14ac:dyDescent="0.2">
      <c r="C658" s="10"/>
      <c r="D658" s="10"/>
      <c r="E658" s="95"/>
      <c r="F658" s="95"/>
      <c r="G658" s="95"/>
      <c r="H658" s="95"/>
      <c r="I658" s="95"/>
      <c r="J658" s="95"/>
    </row>
    <row r="659" spans="3:10" x14ac:dyDescent="0.2">
      <c r="C659" s="10"/>
      <c r="D659" s="10"/>
      <c r="E659" s="95"/>
      <c r="F659" s="95"/>
      <c r="G659" s="95"/>
      <c r="H659" s="95"/>
      <c r="I659" s="95"/>
      <c r="J659" s="95"/>
    </row>
    <row r="660" spans="3:10" x14ac:dyDescent="0.2">
      <c r="C660" s="10"/>
      <c r="D660" s="10"/>
      <c r="E660" s="95"/>
      <c r="F660" s="95"/>
      <c r="G660" s="95"/>
      <c r="H660" s="95"/>
      <c r="I660" s="95"/>
      <c r="J660" s="95"/>
    </row>
    <row r="661" spans="3:10" x14ac:dyDescent="0.2">
      <c r="C661" s="10"/>
      <c r="D661" s="10"/>
      <c r="E661" s="95"/>
      <c r="F661" s="95"/>
      <c r="G661" s="95"/>
      <c r="H661" s="95"/>
      <c r="I661" s="95"/>
      <c r="J661" s="95"/>
    </row>
    <row r="662" spans="3:10" x14ac:dyDescent="0.2">
      <c r="C662" s="10"/>
      <c r="D662" s="10"/>
      <c r="E662" s="95"/>
      <c r="F662" s="95"/>
      <c r="G662" s="95"/>
      <c r="H662" s="95"/>
      <c r="I662" s="95"/>
      <c r="J662" s="95"/>
    </row>
    <row r="663" spans="3:10" x14ac:dyDescent="0.2">
      <c r="C663" s="10"/>
      <c r="D663" s="10"/>
      <c r="E663" s="95"/>
      <c r="F663" s="95"/>
      <c r="G663" s="95"/>
      <c r="H663" s="95"/>
      <c r="I663" s="95"/>
      <c r="J663" s="95"/>
    </row>
    <row r="664" spans="3:10" x14ac:dyDescent="0.2">
      <c r="C664" s="10"/>
      <c r="D664" s="10"/>
      <c r="E664" s="95"/>
      <c r="F664" s="95"/>
      <c r="G664" s="95"/>
      <c r="H664" s="95"/>
      <c r="I664" s="95"/>
      <c r="J664" s="95"/>
    </row>
    <row r="665" spans="3:10" x14ac:dyDescent="0.2">
      <c r="C665" s="10"/>
      <c r="D665" s="10"/>
      <c r="E665" s="95"/>
      <c r="F665" s="95"/>
      <c r="G665" s="95"/>
      <c r="H665" s="95"/>
      <c r="I665" s="95"/>
      <c r="J665" s="95"/>
    </row>
    <row r="666" spans="3:10" x14ac:dyDescent="0.2">
      <c r="C666" s="10"/>
      <c r="D666" s="10"/>
      <c r="E666" s="95"/>
      <c r="F666" s="95"/>
      <c r="G666" s="95"/>
      <c r="H666" s="95"/>
      <c r="I666" s="95"/>
      <c r="J666" s="95"/>
    </row>
    <row r="667" spans="3:10" x14ac:dyDescent="0.2">
      <c r="C667" s="10"/>
      <c r="D667" s="10"/>
      <c r="E667" s="95"/>
      <c r="F667" s="95"/>
      <c r="G667" s="95"/>
      <c r="H667" s="95"/>
      <c r="I667" s="95"/>
      <c r="J667" s="95"/>
    </row>
    <row r="668" spans="3:10" x14ac:dyDescent="0.2">
      <c r="C668" s="10"/>
      <c r="D668" s="10"/>
      <c r="E668" s="95"/>
      <c r="F668" s="95"/>
      <c r="G668" s="95"/>
      <c r="H668" s="95"/>
      <c r="I668" s="95"/>
      <c r="J668" s="95"/>
    </row>
    <row r="669" spans="3:10" x14ac:dyDescent="0.2">
      <c r="C669" s="10"/>
      <c r="D669" s="10"/>
      <c r="E669" s="95"/>
      <c r="F669" s="95"/>
      <c r="G669" s="95"/>
      <c r="H669" s="95"/>
      <c r="I669" s="95"/>
      <c r="J669" s="95"/>
    </row>
    <row r="670" spans="3:10" x14ac:dyDescent="0.2">
      <c r="C670" s="10"/>
      <c r="D670" s="10"/>
      <c r="E670" s="95"/>
      <c r="F670" s="95"/>
      <c r="G670" s="95"/>
      <c r="H670" s="95"/>
      <c r="I670" s="95"/>
      <c r="J670" s="95"/>
    </row>
    <row r="671" spans="3:10" x14ac:dyDescent="0.2">
      <c r="C671" s="10"/>
      <c r="D671" s="10"/>
      <c r="E671" s="95"/>
      <c r="F671" s="95"/>
      <c r="G671" s="95"/>
      <c r="H671" s="95"/>
      <c r="I671" s="95"/>
      <c r="J671" s="95"/>
    </row>
    <row r="672" spans="3:10" x14ac:dyDescent="0.2">
      <c r="C672" s="10"/>
      <c r="D672" s="10"/>
      <c r="E672" s="95"/>
      <c r="F672" s="95"/>
      <c r="G672" s="95"/>
      <c r="H672" s="95"/>
      <c r="I672" s="95"/>
      <c r="J672" s="95"/>
    </row>
    <row r="673" spans="3:10" x14ac:dyDescent="0.2">
      <c r="C673" s="10"/>
      <c r="D673" s="10"/>
      <c r="E673" s="95"/>
      <c r="F673" s="95"/>
      <c r="G673" s="95"/>
      <c r="H673" s="95"/>
      <c r="I673" s="95"/>
      <c r="J673" s="95"/>
    </row>
    <row r="674" spans="3:10" x14ac:dyDescent="0.2">
      <c r="C674" s="10"/>
      <c r="D674" s="10"/>
      <c r="E674" s="95"/>
      <c r="F674" s="95"/>
      <c r="G674" s="95"/>
      <c r="H674" s="95"/>
      <c r="I674" s="95"/>
      <c r="J674" s="95"/>
    </row>
    <row r="675" spans="3:10" x14ac:dyDescent="0.2">
      <c r="C675" s="10"/>
      <c r="D675" s="10"/>
      <c r="E675" s="95"/>
      <c r="F675" s="95"/>
      <c r="G675" s="95"/>
      <c r="H675" s="95"/>
      <c r="I675" s="95"/>
      <c r="J675" s="95"/>
    </row>
    <row r="676" spans="3:10" x14ac:dyDescent="0.2">
      <c r="C676" s="10"/>
      <c r="D676" s="10"/>
      <c r="E676" s="95"/>
      <c r="F676" s="95"/>
      <c r="G676" s="95"/>
      <c r="H676" s="95"/>
      <c r="I676" s="95"/>
      <c r="J676" s="95"/>
    </row>
    <row r="677" spans="3:10" x14ac:dyDescent="0.2">
      <c r="C677" s="10"/>
      <c r="D677" s="10"/>
      <c r="E677" s="95"/>
      <c r="F677" s="95"/>
      <c r="G677" s="95"/>
      <c r="H677" s="95"/>
      <c r="I677" s="95"/>
      <c r="J677" s="95"/>
    </row>
    <row r="678" spans="3:10" x14ac:dyDescent="0.2">
      <c r="C678" s="10"/>
      <c r="D678" s="10"/>
      <c r="E678" s="95"/>
      <c r="F678" s="95"/>
      <c r="G678" s="95"/>
      <c r="H678" s="95"/>
      <c r="I678" s="95"/>
      <c r="J678" s="95"/>
    </row>
    <row r="679" spans="3:10" x14ac:dyDescent="0.2">
      <c r="C679" s="10"/>
      <c r="D679" s="10"/>
      <c r="E679" s="95"/>
      <c r="F679" s="95"/>
      <c r="G679" s="95"/>
      <c r="H679" s="95"/>
      <c r="I679" s="95"/>
      <c r="J679" s="95"/>
    </row>
    <row r="680" spans="3:10" x14ac:dyDescent="0.2">
      <c r="C680" s="10"/>
      <c r="D680" s="10"/>
      <c r="E680" s="95"/>
      <c r="F680" s="95"/>
      <c r="G680" s="95"/>
      <c r="H680" s="95"/>
      <c r="I680" s="95"/>
      <c r="J680" s="95"/>
    </row>
    <row r="681" spans="3:10" x14ac:dyDescent="0.2">
      <c r="C681" s="10"/>
      <c r="D681" s="10"/>
      <c r="E681" s="95"/>
      <c r="F681" s="95"/>
      <c r="G681" s="95"/>
      <c r="H681" s="95"/>
      <c r="I681" s="95"/>
      <c r="J681" s="95"/>
    </row>
    <row r="682" spans="3:10" x14ac:dyDescent="0.2">
      <c r="C682" s="10"/>
      <c r="D682" s="10"/>
      <c r="E682" s="95"/>
      <c r="F682" s="95"/>
      <c r="G682" s="95"/>
      <c r="H682" s="95"/>
      <c r="I682" s="95"/>
      <c r="J682" s="95"/>
    </row>
    <row r="683" spans="3:10" x14ac:dyDescent="0.2">
      <c r="C683" s="10"/>
      <c r="D683" s="10"/>
      <c r="E683" s="95"/>
      <c r="F683" s="95"/>
      <c r="G683" s="95"/>
      <c r="H683" s="95"/>
      <c r="I683" s="95"/>
      <c r="J683" s="95"/>
    </row>
    <row r="684" spans="3:10" x14ac:dyDescent="0.2">
      <c r="C684" s="10"/>
      <c r="D684" s="10"/>
      <c r="E684" s="95"/>
      <c r="F684" s="95"/>
      <c r="G684" s="95"/>
      <c r="H684" s="95"/>
      <c r="I684" s="95"/>
      <c r="J684" s="95"/>
    </row>
    <row r="685" spans="3:10" x14ac:dyDescent="0.2">
      <c r="C685" s="10"/>
      <c r="D685" s="10"/>
      <c r="E685" s="95"/>
      <c r="F685" s="95"/>
      <c r="G685" s="95"/>
      <c r="H685" s="95"/>
      <c r="I685" s="95"/>
      <c r="J685" s="95"/>
    </row>
    <row r="686" spans="3:10" x14ac:dyDescent="0.2">
      <c r="C686" s="10"/>
      <c r="D686" s="10"/>
      <c r="E686" s="95"/>
      <c r="F686" s="95"/>
      <c r="G686" s="95"/>
      <c r="H686" s="95"/>
      <c r="I686" s="95"/>
      <c r="J686" s="95"/>
    </row>
    <row r="687" spans="3:10" x14ac:dyDescent="0.2">
      <c r="C687" s="10"/>
      <c r="D687" s="10"/>
      <c r="E687" s="95"/>
      <c r="F687" s="95"/>
      <c r="G687" s="95"/>
      <c r="H687" s="95"/>
      <c r="I687" s="95"/>
      <c r="J687" s="95"/>
    </row>
    <row r="688" spans="3:10" x14ac:dyDescent="0.2">
      <c r="C688" s="10"/>
      <c r="D688" s="10"/>
      <c r="E688" s="95"/>
      <c r="F688" s="95"/>
      <c r="G688" s="95"/>
      <c r="H688" s="95"/>
      <c r="I688" s="95"/>
      <c r="J688" s="95"/>
    </row>
    <row r="689" spans="3:10" x14ac:dyDescent="0.2">
      <c r="C689" s="10"/>
      <c r="D689" s="10"/>
      <c r="E689" s="95"/>
      <c r="F689" s="95"/>
      <c r="G689" s="95"/>
      <c r="H689" s="95"/>
      <c r="I689" s="95"/>
      <c r="J689" s="95"/>
    </row>
    <row r="690" spans="3:10" x14ac:dyDescent="0.2">
      <c r="C690" s="10"/>
      <c r="D690" s="10"/>
      <c r="E690" s="95"/>
      <c r="F690" s="95"/>
      <c r="G690" s="95"/>
      <c r="H690" s="95"/>
      <c r="I690" s="95"/>
      <c r="J690" s="95"/>
    </row>
    <row r="691" spans="3:10" x14ac:dyDescent="0.2">
      <c r="C691" s="10"/>
      <c r="D691" s="10"/>
      <c r="E691" s="95"/>
      <c r="F691" s="95"/>
      <c r="G691" s="95"/>
      <c r="H691" s="95"/>
      <c r="I691" s="95"/>
      <c r="J691" s="95"/>
    </row>
    <row r="692" spans="3:10" x14ac:dyDescent="0.2">
      <c r="C692" s="10"/>
      <c r="D692" s="10"/>
      <c r="E692" s="95"/>
      <c r="F692" s="95"/>
      <c r="G692" s="95"/>
      <c r="H692" s="95"/>
      <c r="I692" s="95"/>
      <c r="J692" s="95"/>
    </row>
    <row r="693" spans="3:10" x14ac:dyDescent="0.2">
      <c r="C693" s="10"/>
      <c r="D693" s="10"/>
      <c r="E693" s="95"/>
      <c r="F693" s="95"/>
      <c r="G693" s="95"/>
      <c r="H693" s="95"/>
      <c r="I693" s="95"/>
      <c r="J693" s="95"/>
    </row>
    <row r="694" spans="3:10" x14ac:dyDescent="0.2">
      <c r="C694" s="10"/>
      <c r="D694" s="10"/>
      <c r="E694" s="95"/>
      <c r="F694" s="95"/>
      <c r="G694" s="95"/>
      <c r="H694" s="95"/>
      <c r="I694" s="95"/>
      <c r="J694" s="95"/>
    </row>
    <row r="695" spans="3:10" x14ac:dyDescent="0.2">
      <c r="C695" s="10"/>
      <c r="D695" s="10"/>
      <c r="E695" s="95"/>
      <c r="F695" s="95"/>
      <c r="G695" s="95"/>
      <c r="H695" s="95"/>
      <c r="I695" s="95"/>
      <c r="J695" s="95"/>
    </row>
    <row r="696" spans="3:10" x14ac:dyDescent="0.2">
      <c r="C696" s="10"/>
      <c r="D696" s="10"/>
      <c r="E696" s="95"/>
      <c r="F696" s="95"/>
      <c r="G696" s="95"/>
      <c r="H696" s="95"/>
      <c r="I696" s="95"/>
      <c r="J696" s="95"/>
    </row>
    <row r="697" spans="3:10" x14ac:dyDescent="0.2">
      <c r="C697" s="10"/>
      <c r="D697" s="10"/>
      <c r="E697" s="95"/>
      <c r="F697" s="95"/>
      <c r="G697" s="95"/>
      <c r="H697" s="95"/>
      <c r="I697" s="95"/>
      <c r="J697" s="95"/>
    </row>
    <row r="698" spans="3:10" x14ac:dyDescent="0.2">
      <c r="C698" s="10"/>
      <c r="D698" s="10"/>
      <c r="E698" s="95"/>
      <c r="F698" s="95"/>
      <c r="G698" s="95"/>
      <c r="H698" s="95"/>
      <c r="I698" s="95"/>
      <c r="J698" s="95"/>
    </row>
    <row r="699" spans="3:10" x14ac:dyDescent="0.2">
      <c r="C699" s="10"/>
      <c r="D699" s="10"/>
      <c r="E699" s="95"/>
      <c r="F699" s="95"/>
      <c r="G699" s="95"/>
      <c r="H699" s="95"/>
      <c r="I699" s="95"/>
      <c r="J699" s="95"/>
    </row>
    <row r="700" spans="3:10" x14ac:dyDescent="0.2">
      <c r="C700" s="10"/>
      <c r="D700" s="10"/>
      <c r="E700" s="95"/>
      <c r="F700" s="95"/>
      <c r="G700" s="95"/>
      <c r="H700" s="95"/>
      <c r="I700" s="95"/>
      <c r="J700" s="95"/>
    </row>
    <row r="701" spans="3:10" x14ac:dyDescent="0.2">
      <c r="C701" s="10"/>
      <c r="D701" s="10"/>
      <c r="E701" s="95"/>
      <c r="F701" s="95"/>
      <c r="G701" s="95"/>
      <c r="H701" s="95"/>
      <c r="I701" s="95"/>
      <c r="J701" s="95"/>
    </row>
    <row r="702" spans="3:10" x14ac:dyDescent="0.2">
      <c r="C702" s="10"/>
      <c r="D702" s="10"/>
      <c r="E702" s="95"/>
      <c r="F702" s="95"/>
      <c r="G702" s="95"/>
      <c r="H702" s="95"/>
      <c r="I702" s="95"/>
      <c r="J702" s="95"/>
    </row>
    <row r="703" spans="3:10" x14ac:dyDescent="0.2">
      <c r="C703" s="10"/>
      <c r="D703" s="10"/>
      <c r="E703" s="95"/>
      <c r="F703" s="95"/>
      <c r="G703" s="95"/>
      <c r="H703" s="95"/>
      <c r="I703" s="95"/>
      <c r="J703" s="95"/>
    </row>
    <row r="704" spans="3:10" x14ac:dyDescent="0.2">
      <c r="C704" s="10"/>
      <c r="D704" s="10"/>
      <c r="E704" s="95"/>
      <c r="F704" s="95"/>
      <c r="G704" s="95"/>
      <c r="H704" s="95"/>
      <c r="I704" s="95"/>
      <c r="J704" s="95"/>
    </row>
    <row r="705" spans="3:10" x14ac:dyDescent="0.2">
      <c r="C705" s="10"/>
      <c r="D705" s="10"/>
      <c r="E705" s="95"/>
      <c r="F705" s="95"/>
      <c r="G705" s="95"/>
      <c r="H705" s="95"/>
      <c r="I705" s="95"/>
      <c r="J705" s="95"/>
    </row>
    <row r="706" spans="3:10" x14ac:dyDescent="0.2">
      <c r="C706" s="10"/>
      <c r="D706" s="10"/>
      <c r="E706" s="95"/>
      <c r="F706" s="95"/>
      <c r="G706" s="95"/>
      <c r="H706" s="95"/>
      <c r="I706" s="95"/>
      <c r="J706" s="95"/>
    </row>
    <row r="707" spans="3:10" x14ac:dyDescent="0.2">
      <c r="C707" s="10"/>
      <c r="D707" s="10"/>
      <c r="E707" s="95"/>
      <c r="F707" s="95"/>
      <c r="G707" s="95"/>
      <c r="H707" s="95"/>
      <c r="I707" s="95"/>
      <c r="J707" s="95"/>
    </row>
    <row r="708" spans="3:10" x14ac:dyDescent="0.2">
      <c r="C708" s="10"/>
      <c r="D708" s="10"/>
      <c r="E708" s="95"/>
      <c r="F708" s="95"/>
      <c r="G708" s="95"/>
      <c r="H708" s="95"/>
      <c r="I708" s="95"/>
      <c r="J708" s="95"/>
    </row>
    <row r="709" spans="3:10" x14ac:dyDescent="0.2">
      <c r="C709" s="10"/>
      <c r="D709" s="10"/>
      <c r="E709" s="95"/>
      <c r="F709" s="95"/>
      <c r="G709" s="95"/>
      <c r="H709" s="95"/>
      <c r="I709" s="95"/>
      <c r="J709" s="95"/>
    </row>
    <row r="710" spans="3:10" x14ac:dyDescent="0.2">
      <c r="C710" s="10"/>
      <c r="D710" s="10"/>
      <c r="E710" s="95"/>
      <c r="F710" s="95"/>
      <c r="G710" s="95"/>
      <c r="H710" s="95"/>
      <c r="I710" s="95"/>
      <c r="J710" s="95"/>
    </row>
    <row r="711" spans="3:10" x14ac:dyDescent="0.2">
      <c r="C711" s="10"/>
      <c r="D711" s="10"/>
      <c r="E711" s="95"/>
      <c r="F711" s="95"/>
      <c r="G711" s="95"/>
      <c r="H711" s="95"/>
      <c r="I711" s="95"/>
      <c r="J711" s="95"/>
    </row>
    <row r="712" spans="3:10" x14ac:dyDescent="0.2">
      <c r="C712" s="10"/>
      <c r="D712" s="10"/>
      <c r="E712" s="95"/>
      <c r="F712" s="95"/>
      <c r="G712" s="95"/>
      <c r="H712" s="95"/>
      <c r="I712" s="95"/>
      <c r="J712" s="95"/>
    </row>
    <row r="713" spans="3:10" x14ac:dyDescent="0.2">
      <c r="C713" s="10"/>
      <c r="D713" s="10"/>
      <c r="E713" s="95"/>
      <c r="F713" s="95"/>
      <c r="G713" s="95"/>
      <c r="H713" s="95"/>
      <c r="I713" s="95"/>
      <c r="J713" s="95"/>
    </row>
    <row r="714" spans="3:10" x14ac:dyDescent="0.2">
      <c r="C714" s="10"/>
      <c r="D714" s="10"/>
      <c r="E714" s="95"/>
      <c r="F714" s="95"/>
      <c r="G714" s="95"/>
      <c r="H714" s="95"/>
      <c r="I714" s="95"/>
      <c r="J714" s="95"/>
    </row>
    <row r="715" spans="3:10" x14ac:dyDescent="0.2">
      <c r="C715" s="10"/>
      <c r="D715" s="10"/>
      <c r="E715" s="95"/>
      <c r="F715" s="95"/>
      <c r="G715" s="95"/>
      <c r="H715" s="95"/>
      <c r="I715" s="95"/>
      <c r="J715" s="95"/>
    </row>
    <row r="716" spans="3:10" x14ac:dyDescent="0.2">
      <c r="C716" s="10"/>
      <c r="D716" s="10"/>
      <c r="E716" s="95"/>
      <c r="F716" s="95"/>
      <c r="G716" s="95"/>
      <c r="H716" s="95"/>
      <c r="I716" s="95"/>
      <c r="J716" s="95"/>
    </row>
    <row r="717" spans="3:10" x14ac:dyDescent="0.2">
      <c r="C717" s="10"/>
      <c r="D717" s="10"/>
      <c r="E717" s="95"/>
      <c r="F717" s="95"/>
      <c r="G717" s="95"/>
      <c r="H717" s="95"/>
      <c r="I717" s="95"/>
      <c r="J717" s="95"/>
    </row>
    <row r="718" spans="3:10" x14ac:dyDescent="0.2">
      <c r="C718" s="10"/>
      <c r="D718" s="10"/>
      <c r="E718" s="95"/>
      <c r="F718" s="95"/>
      <c r="G718" s="95"/>
      <c r="H718" s="95"/>
      <c r="I718" s="95"/>
      <c r="J718" s="95"/>
    </row>
    <row r="719" spans="3:10" x14ac:dyDescent="0.2">
      <c r="C719" s="10"/>
      <c r="D719" s="10"/>
      <c r="E719" s="95"/>
      <c r="F719" s="95"/>
      <c r="G719" s="95"/>
      <c r="H719" s="95"/>
      <c r="I719" s="95"/>
      <c r="J719" s="95"/>
    </row>
    <row r="720" spans="3:10" x14ac:dyDescent="0.2">
      <c r="C720" s="10"/>
      <c r="D720" s="10"/>
      <c r="E720" s="95"/>
      <c r="F720" s="95"/>
      <c r="G720" s="95"/>
      <c r="H720" s="95"/>
      <c r="I720" s="95"/>
      <c r="J720" s="95"/>
    </row>
    <row r="721" spans="3:10" x14ac:dyDescent="0.2">
      <c r="C721" s="10"/>
      <c r="D721" s="10"/>
      <c r="E721" s="95"/>
      <c r="F721" s="95"/>
      <c r="G721" s="95"/>
      <c r="H721" s="95"/>
      <c r="I721" s="95"/>
      <c r="J721" s="95"/>
    </row>
    <row r="722" spans="3:10" x14ac:dyDescent="0.2">
      <c r="C722" s="10"/>
      <c r="D722" s="10"/>
      <c r="E722" s="95"/>
      <c r="F722" s="95"/>
      <c r="G722" s="95"/>
      <c r="H722" s="95"/>
      <c r="I722" s="95"/>
      <c r="J722" s="95"/>
    </row>
    <row r="723" spans="3:10" x14ac:dyDescent="0.2">
      <c r="C723" s="10"/>
      <c r="D723" s="10"/>
      <c r="E723" s="95"/>
      <c r="F723" s="95"/>
      <c r="G723" s="95"/>
      <c r="H723" s="95"/>
      <c r="I723" s="95"/>
      <c r="J723" s="95"/>
    </row>
    <row r="724" spans="3:10" x14ac:dyDescent="0.2">
      <c r="C724" s="10"/>
      <c r="D724" s="10"/>
      <c r="E724" s="95"/>
      <c r="F724" s="95"/>
      <c r="G724" s="95"/>
      <c r="H724" s="95"/>
      <c r="I724" s="95"/>
      <c r="J724" s="95"/>
    </row>
    <row r="725" spans="3:10" x14ac:dyDescent="0.2">
      <c r="C725" s="10"/>
      <c r="D725" s="10"/>
      <c r="E725" s="95"/>
      <c r="F725" s="95"/>
      <c r="G725" s="95"/>
      <c r="H725" s="95"/>
      <c r="I725" s="95"/>
      <c r="J725" s="95"/>
    </row>
    <row r="726" spans="3:10" x14ac:dyDescent="0.2">
      <c r="C726" s="10"/>
      <c r="D726" s="10"/>
      <c r="E726" s="95"/>
      <c r="F726" s="95"/>
      <c r="G726" s="95"/>
      <c r="H726" s="95"/>
      <c r="I726" s="95"/>
      <c r="J726" s="95"/>
    </row>
    <row r="727" spans="3:10" x14ac:dyDescent="0.2">
      <c r="C727" s="10"/>
      <c r="D727" s="10"/>
      <c r="E727" s="95"/>
      <c r="F727" s="95"/>
      <c r="G727" s="95"/>
      <c r="H727" s="95"/>
      <c r="I727" s="95"/>
      <c r="J727" s="95"/>
    </row>
    <row r="728" spans="3:10" x14ac:dyDescent="0.2">
      <c r="C728" s="10"/>
      <c r="D728" s="10"/>
      <c r="E728" s="95"/>
      <c r="F728" s="95"/>
      <c r="G728" s="95"/>
      <c r="H728" s="95"/>
      <c r="I728" s="95"/>
      <c r="J728" s="95"/>
    </row>
    <row r="729" spans="3:10" x14ac:dyDescent="0.2">
      <c r="C729" s="10"/>
      <c r="D729" s="10"/>
      <c r="E729" s="95"/>
      <c r="F729" s="95"/>
      <c r="G729" s="95"/>
      <c r="H729" s="95"/>
      <c r="I729" s="95"/>
      <c r="J729" s="95"/>
    </row>
    <row r="730" spans="3:10" x14ac:dyDescent="0.2">
      <c r="C730" s="10"/>
      <c r="D730" s="10"/>
      <c r="E730" s="95"/>
      <c r="F730" s="95"/>
      <c r="G730" s="95"/>
      <c r="H730" s="95"/>
      <c r="I730" s="95"/>
      <c r="J730" s="95"/>
    </row>
    <row r="731" spans="3:10" x14ac:dyDescent="0.2">
      <c r="C731" s="10"/>
      <c r="D731" s="10"/>
      <c r="E731" s="95"/>
      <c r="F731" s="95"/>
      <c r="G731" s="95"/>
      <c r="H731" s="95"/>
      <c r="I731" s="95"/>
      <c r="J731" s="95"/>
    </row>
    <row r="732" spans="3:10" x14ac:dyDescent="0.2">
      <c r="C732" s="10"/>
      <c r="D732" s="10"/>
      <c r="E732" s="95"/>
      <c r="F732" s="95"/>
      <c r="G732" s="95"/>
      <c r="H732" s="95"/>
      <c r="I732" s="95"/>
      <c r="J732" s="95"/>
    </row>
    <row r="733" spans="3:10" x14ac:dyDescent="0.2">
      <c r="C733" s="10"/>
      <c r="D733" s="10"/>
      <c r="E733" s="95"/>
      <c r="F733" s="95"/>
      <c r="G733" s="95"/>
      <c r="H733" s="95"/>
      <c r="I733" s="95"/>
      <c r="J733" s="95"/>
    </row>
    <row r="734" spans="3:10" x14ac:dyDescent="0.2">
      <c r="C734" s="10"/>
      <c r="D734" s="10"/>
      <c r="E734" s="95"/>
      <c r="F734" s="95"/>
      <c r="G734" s="95"/>
      <c r="H734" s="95"/>
      <c r="I734" s="95"/>
      <c r="J734" s="95"/>
    </row>
    <row r="735" spans="3:10" x14ac:dyDescent="0.2">
      <c r="C735" s="10"/>
      <c r="D735" s="10"/>
      <c r="E735" s="95"/>
      <c r="F735" s="95"/>
      <c r="G735" s="95"/>
      <c r="H735" s="95"/>
      <c r="I735" s="95"/>
      <c r="J735" s="95"/>
    </row>
    <row r="736" spans="3:10" x14ac:dyDescent="0.2">
      <c r="C736" s="10"/>
      <c r="D736" s="10"/>
      <c r="E736" s="95"/>
      <c r="F736" s="95"/>
      <c r="G736" s="95"/>
      <c r="H736" s="95"/>
      <c r="I736" s="95"/>
      <c r="J736" s="95"/>
    </row>
    <row r="737" spans="3:10" x14ac:dyDescent="0.2">
      <c r="C737" s="10"/>
      <c r="D737" s="10"/>
      <c r="E737" s="95"/>
      <c r="F737" s="95"/>
      <c r="G737" s="95"/>
      <c r="H737" s="95"/>
      <c r="I737" s="95"/>
      <c r="J737" s="95"/>
    </row>
    <row r="738" spans="3:10" x14ac:dyDescent="0.2">
      <c r="C738" s="10"/>
      <c r="D738" s="10"/>
      <c r="E738" s="95"/>
      <c r="F738" s="95"/>
      <c r="G738" s="95"/>
      <c r="H738" s="95"/>
      <c r="I738" s="95"/>
      <c r="J738" s="95"/>
    </row>
    <row r="739" spans="3:10" x14ac:dyDescent="0.2">
      <c r="C739" s="10"/>
      <c r="D739" s="10"/>
      <c r="E739" s="95"/>
      <c r="F739" s="95"/>
      <c r="G739" s="95"/>
      <c r="H739" s="95"/>
      <c r="I739" s="95"/>
      <c r="J739" s="95"/>
    </row>
    <row r="740" spans="3:10" x14ac:dyDescent="0.2">
      <c r="C740" s="10"/>
      <c r="D740" s="10"/>
      <c r="E740" s="95"/>
      <c r="F740" s="95"/>
      <c r="G740" s="95"/>
      <c r="H740" s="95"/>
      <c r="I740" s="95"/>
      <c r="J740" s="95"/>
    </row>
    <row r="741" spans="3:10" x14ac:dyDescent="0.2">
      <c r="C741" s="10"/>
      <c r="D741" s="10"/>
      <c r="E741" s="95"/>
      <c r="F741" s="95"/>
      <c r="G741" s="95"/>
      <c r="H741" s="95"/>
      <c r="I741" s="95"/>
      <c r="J741" s="95"/>
    </row>
    <row r="742" spans="3:10" x14ac:dyDescent="0.2">
      <c r="C742" s="10"/>
      <c r="D742" s="10"/>
      <c r="E742" s="95"/>
      <c r="F742" s="95"/>
      <c r="G742" s="95"/>
      <c r="H742" s="95"/>
      <c r="I742" s="95"/>
      <c r="J742" s="95"/>
    </row>
    <row r="743" spans="3:10" x14ac:dyDescent="0.2">
      <c r="C743" s="10"/>
      <c r="D743" s="10"/>
      <c r="E743" s="95"/>
      <c r="F743" s="95"/>
      <c r="G743" s="95"/>
      <c r="H743" s="95"/>
      <c r="I743" s="95"/>
      <c r="J743" s="95"/>
    </row>
    <row r="744" spans="3:10" x14ac:dyDescent="0.2">
      <c r="C744" s="10"/>
      <c r="D744" s="10"/>
      <c r="E744" s="95"/>
      <c r="F744" s="95"/>
      <c r="G744" s="95"/>
      <c r="H744" s="95"/>
      <c r="I744" s="95"/>
      <c r="J744" s="95"/>
    </row>
    <row r="745" spans="3:10" x14ac:dyDescent="0.2">
      <c r="C745" s="10"/>
      <c r="D745" s="10"/>
      <c r="E745" s="95"/>
      <c r="F745" s="95"/>
      <c r="G745" s="95"/>
      <c r="H745" s="95"/>
      <c r="I745" s="95"/>
      <c r="J745" s="95"/>
    </row>
    <row r="746" spans="3:10" x14ac:dyDescent="0.2">
      <c r="C746" s="10"/>
      <c r="D746" s="10"/>
      <c r="E746" s="95"/>
      <c r="F746" s="95"/>
      <c r="G746" s="95"/>
      <c r="H746" s="95"/>
      <c r="I746" s="95"/>
      <c r="J746" s="95"/>
    </row>
    <row r="747" spans="3:10" x14ac:dyDescent="0.2">
      <c r="C747" s="10"/>
      <c r="D747" s="10"/>
      <c r="E747" s="95"/>
      <c r="F747" s="95"/>
      <c r="G747" s="95"/>
      <c r="H747" s="95"/>
      <c r="I747" s="95"/>
      <c r="J747" s="95"/>
    </row>
    <row r="748" spans="3:10" x14ac:dyDescent="0.2">
      <c r="C748" s="10"/>
      <c r="D748" s="10"/>
      <c r="E748" s="95"/>
      <c r="F748" s="95"/>
      <c r="G748" s="95"/>
      <c r="H748" s="95"/>
      <c r="I748" s="95"/>
      <c r="J748" s="95"/>
    </row>
    <row r="749" spans="3:10" x14ac:dyDescent="0.2">
      <c r="C749" s="10"/>
      <c r="D749" s="10"/>
      <c r="E749" s="95"/>
      <c r="F749" s="95"/>
      <c r="G749" s="95"/>
      <c r="H749" s="95"/>
      <c r="I749" s="95"/>
      <c r="J749" s="95"/>
    </row>
    <row r="750" spans="3:10" x14ac:dyDescent="0.2">
      <c r="C750" s="10"/>
      <c r="D750" s="10"/>
      <c r="E750" s="95"/>
      <c r="F750" s="95"/>
      <c r="G750" s="95"/>
      <c r="H750" s="95"/>
      <c r="I750" s="95"/>
      <c r="J750" s="95"/>
    </row>
    <row r="751" spans="3:10" x14ac:dyDescent="0.2">
      <c r="C751" s="10"/>
      <c r="D751" s="10"/>
      <c r="E751" s="95"/>
      <c r="F751" s="95"/>
      <c r="G751" s="95"/>
      <c r="H751" s="95"/>
      <c r="I751" s="95"/>
      <c r="J751" s="95"/>
    </row>
    <row r="752" spans="3:10" x14ac:dyDescent="0.2">
      <c r="C752" s="10"/>
      <c r="D752" s="10"/>
      <c r="E752" s="95"/>
      <c r="F752" s="95"/>
      <c r="G752" s="95"/>
      <c r="H752" s="95"/>
      <c r="I752" s="95"/>
      <c r="J752" s="95"/>
    </row>
    <row r="753" spans="3:10" x14ac:dyDescent="0.2">
      <c r="C753" s="10"/>
      <c r="D753" s="10"/>
      <c r="E753" s="95"/>
      <c r="F753" s="95"/>
      <c r="G753" s="95"/>
      <c r="H753" s="95"/>
      <c r="I753" s="95"/>
      <c r="J753" s="95"/>
    </row>
    <row r="754" spans="3:10" x14ac:dyDescent="0.2">
      <c r="C754" s="10"/>
      <c r="D754" s="10"/>
      <c r="E754" s="95"/>
      <c r="F754" s="95"/>
      <c r="G754" s="95"/>
      <c r="H754" s="95"/>
      <c r="I754" s="95"/>
      <c r="J754" s="95"/>
    </row>
    <row r="755" spans="3:10" x14ac:dyDescent="0.2">
      <c r="C755" s="10"/>
      <c r="D755" s="10"/>
      <c r="E755" s="95"/>
      <c r="F755" s="95"/>
      <c r="G755" s="95"/>
      <c r="H755" s="95"/>
      <c r="I755" s="95"/>
      <c r="J755" s="95"/>
    </row>
    <row r="756" spans="3:10" x14ac:dyDescent="0.2">
      <c r="C756" s="10"/>
      <c r="D756" s="10"/>
      <c r="E756" s="95"/>
      <c r="F756" s="95"/>
      <c r="G756" s="95"/>
      <c r="H756" s="95"/>
      <c r="I756" s="95"/>
      <c r="J756" s="95"/>
    </row>
    <row r="757" spans="3:10" x14ac:dyDescent="0.2">
      <c r="C757" s="10"/>
      <c r="D757" s="10"/>
      <c r="E757" s="95"/>
      <c r="F757" s="95"/>
      <c r="G757" s="95"/>
      <c r="H757" s="95"/>
      <c r="I757" s="95"/>
      <c r="J757" s="95"/>
    </row>
    <row r="758" spans="3:10" x14ac:dyDescent="0.2">
      <c r="C758" s="10"/>
      <c r="D758" s="10"/>
      <c r="E758" s="95"/>
      <c r="F758" s="95"/>
      <c r="G758" s="95"/>
      <c r="H758" s="95"/>
      <c r="I758" s="95"/>
      <c r="J758" s="95"/>
    </row>
    <row r="759" spans="3:10" x14ac:dyDescent="0.2">
      <c r="C759" s="10"/>
      <c r="D759" s="10"/>
      <c r="E759" s="95"/>
      <c r="F759" s="95"/>
      <c r="G759" s="95"/>
      <c r="H759" s="95"/>
      <c r="I759" s="95"/>
      <c r="J759" s="95"/>
    </row>
    <row r="760" spans="3:10" x14ac:dyDescent="0.2">
      <c r="C760" s="10"/>
      <c r="D760" s="10"/>
      <c r="E760" s="95"/>
      <c r="F760" s="95"/>
      <c r="G760" s="95"/>
      <c r="H760" s="95"/>
      <c r="I760" s="95"/>
      <c r="J760" s="95"/>
    </row>
    <row r="761" spans="3:10" x14ac:dyDescent="0.2">
      <c r="C761" s="10"/>
      <c r="D761" s="10"/>
      <c r="E761" s="95"/>
      <c r="F761" s="95"/>
      <c r="G761" s="95"/>
      <c r="H761" s="95"/>
      <c r="I761" s="95"/>
      <c r="J761" s="95"/>
    </row>
    <row r="762" spans="3:10" x14ac:dyDescent="0.2">
      <c r="C762" s="10"/>
      <c r="D762" s="10"/>
      <c r="E762" s="95"/>
      <c r="F762" s="95"/>
      <c r="G762" s="95"/>
      <c r="H762" s="95"/>
      <c r="I762" s="95"/>
      <c r="J762" s="95"/>
    </row>
    <row r="763" spans="3:10" x14ac:dyDescent="0.2">
      <c r="C763" s="10"/>
      <c r="D763" s="10"/>
      <c r="E763" s="95"/>
      <c r="F763" s="95"/>
      <c r="G763" s="95"/>
      <c r="H763" s="95"/>
      <c r="I763" s="95"/>
      <c r="J763" s="95"/>
    </row>
    <row r="764" spans="3:10" x14ac:dyDescent="0.2">
      <c r="C764" s="10"/>
      <c r="D764" s="10"/>
      <c r="E764" s="95"/>
      <c r="F764" s="95"/>
      <c r="G764" s="95"/>
      <c r="H764" s="95"/>
      <c r="I764" s="95"/>
      <c r="J764" s="95"/>
    </row>
    <row r="765" spans="3:10" x14ac:dyDescent="0.2">
      <c r="C765" s="10"/>
      <c r="D765" s="10"/>
      <c r="E765" s="95"/>
      <c r="F765" s="95"/>
      <c r="G765" s="95"/>
      <c r="H765" s="95"/>
      <c r="I765" s="95"/>
      <c r="J765" s="95"/>
    </row>
    <row r="766" spans="3:10" x14ac:dyDescent="0.2">
      <c r="C766" s="10"/>
      <c r="D766" s="10"/>
      <c r="E766" s="95"/>
      <c r="F766" s="95"/>
      <c r="G766" s="95"/>
      <c r="H766" s="95"/>
      <c r="I766" s="95"/>
      <c r="J766" s="95"/>
    </row>
    <row r="767" spans="3:10" x14ac:dyDescent="0.2">
      <c r="C767" s="10"/>
      <c r="D767" s="10"/>
      <c r="E767" s="95"/>
      <c r="F767" s="95"/>
      <c r="G767" s="95"/>
      <c r="H767" s="95"/>
      <c r="I767" s="95"/>
      <c r="J767" s="95"/>
    </row>
    <row r="768" spans="3:10" x14ac:dyDescent="0.2">
      <c r="C768" s="10"/>
      <c r="D768" s="10"/>
      <c r="E768" s="95"/>
      <c r="F768" s="95"/>
      <c r="G768" s="95"/>
      <c r="H768" s="95"/>
      <c r="I768" s="95"/>
      <c r="J768" s="95"/>
    </row>
    <row r="769" spans="3:10" x14ac:dyDescent="0.2">
      <c r="C769" s="10"/>
      <c r="D769" s="10"/>
      <c r="E769" s="95"/>
      <c r="F769" s="95"/>
      <c r="G769" s="95"/>
      <c r="H769" s="95"/>
      <c r="I769" s="95"/>
      <c r="J769" s="95"/>
    </row>
    <row r="770" spans="3:10" x14ac:dyDescent="0.2">
      <c r="C770" s="10"/>
      <c r="D770" s="10"/>
      <c r="E770" s="95"/>
      <c r="F770" s="95"/>
      <c r="G770" s="95"/>
      <c r="H770" s="95"/>
      <c r="I770" s="95"/>
      <c r="J770" s="95"/>
    </row>
    <row r="771" spans="3:10" x14ac:dyDescent="0.2">
      <c r="C771" s="10"/>
      <c r="D771" s="10"/>
      <c r="E771" s="95"/>
      <c r="F771" s="95"/>
      <c r="G771" s="95"/>
      <c r="H771" s="95"/>
      <c r="I771" s="95"/>
      <c r="J771" s="95"/>
    </row>
    <row r="772" spans="3:10" x14ac:dyDescent="0.2">
      <c r="C772" s="10"/>
      <c r="D772" s="10"/>
      <c r="E772" s="95"/>
      <c r="F772" s="95"/>
      <c r="G772" s="95"/>
      <c r="H772" s="95"/>
      <c r="I772" s="95"/>
      <c r="J772" s="95"/>
    </row>
    <row r="773" spans="3:10" x14ac:dyDescent="0.2">
      <c r="C773" s="10"/>
      <c r="D773" s="10"/>
      <c r="E773" s="95"/>
      <c r="F773" s="95"/>
      <c r="G773" s="95"/>
      <c r="H773" s="95"/>
      <c r="I773" s="95"/>
      <c r="J773" s="95"/>
    </row>
    <row r="774" spans="3:10" x14ac:dyDescent="0.2">
      <c r="C774" s="10"/>
      <c r="D774" s="10"/>
      <c r="E774" s="95"/>
      <c r="F774" s="95"/>
      <c r="G774" s="95"/>
      <c r="H774" s="95"/>
      <c r="I774" s="95"/>
      <c r="J774" s="95"/>
    </row>
    <row r="775" spans="3:10" x14ac:dyDescent="0.2">
      <c r="C775" s="10"/>
      <c r="D775" s="10"/>
      <c r="E775" s="95"/>
      <c r="F775" s="95"/>
      <c r="G775" s="95"/>
      <c r="H775" s="95"/>
      <c r="I775" s="95"/>
      <c r="J775" s="95"/>
    </row>
    <row r="776" spans="3:10" x14ac:dyDescent="0.2">
      <c r="C776" s="10"/>
      <c r="D776" s="10"/>
      <c r="E776" s="95"/>
      <c r="F776" s="95"/>
      <c r="G776" s="95"/>
      <c r="H776" s="95"/>
      <c r="I776" s="95"/>
      <c r="J776" s="95"/>
    </row>
    <row r="777" spans="3:10" x14ac:dyDescent="0.2">
      <c r="C777" s="10"/>
      <c r="D777" s="10"/>
      <c r="E777" s="95"/>
      <c r="F777" s="95"/>
      <c r="G777" s="95"/>
      <c r="H777" s="95"/>
      <c r="I777" s="95"/>
      <c r="J777" s="95"/>
    </row>
    <row r="778" spans="3:10" x14ac:dyDescent="0.2">
      <c r="C778" s="10"/>
      <c r="D778" s="10"/>
      <c r="E778" s="95"/>
      <c r="F778" s="95"/>
      <c r="G778" s="95"/>
      <c r="H778" s="95"/>
      <c r="I778" s="95"/>
      <c r="J778" s="95"/>
    </row>
    <row r="779" spans="3:10" x14ac:dyDescent="0.2">
      <c r="C779" s="10"/>
      <c r="D779" s="10"/>
      <c r="E779" s="95"/>
      <c r="F779" s="95"/>
      <c r="G779" s="95"/>
      <c r="H779" s="95"/>
      <c r="I779" s="95"/>
      <c r="J779" s="95"/>
    </row>
    <row r="780" spans="3:10" x14ac:dyDescent="0.2">
      <c r="C780" s="10"/>
      <c r="D780" s="10"/>
      <c r="E780" s="95"/>
      <c r="F780" s="95"/>
      <c r="G780" s="95"/>
      <c r="H780" s="95"/>
      <c r="I780" s="95"/>
      <c r="J780" s="95"/>
    </row>
    <row r="781" spans="3:10" x14ac:dyDescent="0.2">
      <c r="C781" s="10"/>
      <c r="D781" s="10"/>
      <c r="E781" s="95"/>
      <c r="F781" s="95"/>
      <c r="G781" s="95"/>
      <c r="H781" s="95"/>
      <c r="I781" s="95"/>
      <c r="J781" s="95"/>
    </row>
    <row r="782" spans="3:10" x14ac:dyDescent="0.2">
      <c r="C782" s="10"/>
      <c r="D782" s="10"/>
      <c r="E782" s="95"/>
      <c r="F782" s="95"/>
      <c r="G782" s="95"/>
      <c r="H782" s="95"/>
      <c r="I782" s="95"/>
      <c r="J782" s="95"/>
    </row>
    <row r="783" spans="3:10" x14ac:dyDescent="0.2">
      <c r="C783" s="10"/>
      <c r="D783" s="10"/>
      <c r="E783" s="95"/>
      <c r="F783" s="95"/>
      <c r="G783" s="95"/>
      <c r="H783" s="95"/>
      <c r="I783" s="95"/>
      <c r="J783" s="95"/>
    </row>
    <row r="784" spans="3:10" x14ac:dyDescent="0.2">
      <c r="C784" s="10"/>
      <c r="D784" s="10"/>
      <c r="E784" s="95"/>
      <c r="F784" s="95"/>
      <c r="G784" s="95"/>
      <c r="H784" s="95"/>
      <c r="I784" s="95"/>
      <c r="J784" s="95"/>
    </row>
    <row r="785" spans="3:10" x14ac:dyDescent="0.2">
      <c r="C785" s="10"/>
      <c r="D785" s="10"/>
      <c r="E785" s="95"/>
      <c r="F785" s="95"/>
      <c r="G785" s="95"/>
      <c r="H785" s="95"/>
      <c r="I785" s="95"/>
      <c r="J785" s="95"/>
    </row>
    <row r="786" spans="3:10" x14ac:dyDescent="0.2">
      <c r="C786" s="10"/>
      <c r="D786" s="10"/>
      <c r="E786" s="95"/>
      <c r="F786" s="95"/>
      <c r="G786" s="95"/>
      <c r="H786" s="95"/>
      <c r="I786" s="95"/>
      <c r="J786" s="95"/>
    </row>
    <row r="787" spans="3:10" x14ac:dyDescent="0.2">
      <c r="C787" s="10"/>
      <c r="D787" s="10"/>
      <c r="E787" s="95"/>
      <c r="F787" s="95"/>
      <c r="G787" s="95"/>
      <c r="H787" s="95"/>
      <c r="I787" s="95"/>
      <c r="J787" s="95"/>
    </row>
    <row r="788" spans="3:10" x14ac:dyDescent="0.2">
      <c r="C788" s="10"/>
      <c r="D788" s="10"/>
      <c r="E788" s="95"/>
      <c r="F788" s="95"/>
      <c r="G788" s="95"/>
      <c r="H788" s="95"/>
      <c r="I788" s="95"/>
      <c r="J788" s="95"/>
    </row>
    <row r="789" spans="3:10" x14ac:dyDescent="0.2">
      <c r="C789" s="10"/>
      <c r="D789" s="10"/>
      <c r="E789" s="95"/>
      <c r="F789" s="95"/>
      <c r="G789" s="95"/>
      <c r="H789" s="95"/>
      <c r="I789" s="95"/>
      <c r="J789" s="95"/>
    </row>
    <row r="790" spans="3:10" x14ac:dyDescent="0.2">
      <c r="C790" s="10"/>
      <c r="D790" s="10"/>
      <c r="E790" s="95"/>
      <c r="F790" s="95"/>
      <c r="G790" s="95"/>
      <c r="H790" s="95"/>
      <c r="I790" s="95"/>
      <c r="J790" s="95"/>
    </row>
    <row r="791" spans="3:10" x14ac:dyDescent="0.2">
      <c r="C791" s="10"/>
      <c r="D791" s="10"/>
      <c r="E791" s="95"/>
      <c r="F791" s="95"/>
      <c r="G791" s="95"/>
      <c r="H791" s="95"/>
      <c r="I791" s="95"/>
      <c r="J791" s="95"/>
    </row>
    <row r="792" spans="3:10" x14ac:dyDescent="0.2">
      <c r="C792" s="10"/>
      <c r="D792" s="10"/>
      <c r="E792" s="95"/>
      <c r="F792" s="95"/>
      <c r="G792" s="95"/>
      <c r="H792" s="95"/>
      <c r="I792" s="95"/>
      <c r="J792" s="95"/>
    </row>
    <row r="793" spans="3:10" x14ac:dyDescent="0.2">
      <c r="C793" s="10"/>
      <c r="D793" s="10"/>
      <c r="E793" s="95"/>
      <c r="F793" s="95"/>
      <c r="G793" s="95"/>
      <c r="H793" s="95"/>
      <c r="I793" s="95"/>
      <c r="J793" s="95"/>
    </row>
    <row r="794" spans="3:10" x14ac:dyDescent="0.2">
      <c r="C794" s="10"/>
      <c r="D794" s="10"/>
      <c r="E794" s="95"/>
      <c r="F794" s="95"/>
      <c r="G794" s="95"/>
      <c r="H794" s="95"/>
      <c r="I794" s="95"/>
      <c r="J794" s="95"/>
    </row>
    <row r="795" spans="3:10" x14ac:dyDescent="0.2">
      <c r="C795" s="10"/>
      <c r="D795" s="10"/>
      <c r="E795" s="95"/>
      <c r="F795" s="95"/>
      <c r="G795" s="95"/>
      <c r="H795" s="95"/>
      <c r="I795" s="95"/>
      <c r="J795" s="95"/>
    </row>
    <row r="796" spans="3:10" x14ac:dyDescent="0.2">
      <c r="C796" s="10"/>
      <c r="D796" s="10"/>
      <c r="E796" s="95"/>
      <c r="F796" s="95"/>
      <c r="G796" s="95"/>
      <c r="H796" s="95"/>
      <c r="I796" s="95"/>
      <c r="J796" s="95"/>
    </row>
    <row r="797" spans="3:10" x14ac:dyDescent="0.2">
      <c r="C797" s="10"/>
      <c r="D797" s="10"/>
      <c r="E797" s="95"/>
      <c r="F797" s="95"/>
      <c r="G797" s="95"/>
      <c r="H797" s="95"/>
      <c r="I797" s="95"/>
      <c r="J797" s="95"/>
    </row>
    <row r="798" spans="3:10" x14ac:dyDescent="0.2">
      <c r="C798" s="10"/>
      <c r="D798" s="10"/>
      <c r="E798" s="95"/>
      <c r="F798" s="95"/>
      <c r="G798" s="95"/>
      <c r="H798" s="95"/>
      <c r="I798" s="95"/>
      <c r="J798" s="95"/>
    </row>
    <row r="799" spans="3:10" x14ac:dyDescent="0.2">
      <c r="C799" s="10"/>
      <c r="D799" s="10"/>
      <c r="E799" s="95"/>
      <c r="F799" s="95"/>
      <c r="G799" s="95"/>
      <c r="H799" s="95"/>
      <c r="I799" s="95"/>
      <c r="J799" s="95"/>
    </row>
    <row r="800" spans="3:10" x14ac:dyDescent="0.2">
      <c r="C800" s="10"/>
      <c r="D800" s="10"/>
      <c r="E800" s="95"/>
      <c r="F800" s="95"/>
      <c r="G800" s="95"/>
      <c r="H800" s="95"/>
      <c r="I800" s="95"/>
      <c r="J800" s="95"/>
    </row>
    <row r="801" spans="3:10" x14ac:dyDescent="0.2">
      <c r="C801" s="10"/>
      <c r="D801" s="10"/>
      <c r="E801" s="95"/>
      <c r="F801" s="95"/>
      <c r="G801" s="95"/>
      <c r="H801" s="95"/>
      <c r="I801" s="95"/>
      <c r="J801" s="95"/>
    </row>
    <row r="802" spans="3:10" x14ac:dyDescent="0.2">
      <c r="C802" s="10"/>
      <c r="D802" s="10"/>
      <c r="E802" s="95"/>
      <c r="F802" s="95"/>
      <c r="G802" s="95"/>
      <c r="H802" s="95"/>
      <c r="I802" s="95"/>
      <c r="J802" s="95"/>
    </row>
    <row r="803" spans="3:10" x14ac:dyDescent="0.2">
      <c r="C803" s="10"/>
      <c r="D803" s="10"/>
      <c r="E803" s="95"/>
      <c r="F803" s="95"/>
      <c r="G803" s="95"/>
      <c r="H803" s="95"/>
      <c r="I803" s="95"/>
      <c r="J803" s="95"/>
    </row>
    <row r="804" spans="3:10" x14ac:dyDescent="0.2">
      <c r="C804" s="10"/>
      <c r="D804" s="10"/>
      <c r="E804" s="95"/>
      <c r="F804" s="95"/>
      <c r="G804" s="95"/>
      <c r="H804" s="95"/>
      <c r="I804" s="95"/>
      <c r="J804" s="95"/>
    </row>
    <row r="805" spans="3:10" x14ac:dyDescent="0.2">
      <c r="C805" s="10"/>
      <c r="D805" s="10"/>
      <c r="E805" s="95"/>
      <c r="F805" s="95"/>
      <c r="G805" s="95"/>
      <c r="H805" s="95"/>
      <c r="I805" s="95"/>
      <c r="J805" s="95"/>
    </row>
    <row r="806" spans="3:10" x14ac:dyDescent="0.2">
      <c r="C806" s="10"/>
      <c r="D806" s="10"/>
      <c r="E806" s="95"/>
      <c r="F806" s="95"/>
      <c r="G806" s="95"/>
      <c r="H806" s="95"/>
      <c r="I806" s="95"/>
      <c r="J806" s="95"/>
    </row>
    <row r="807" spans="3:10" x14ac:dyDescent="0.2">
      <c r="C807" s="10"/>
      <c r="D807" s="10"/>
      <c r="E807" s="95"/>
      <c r="F807" s="95"/>
      <c r="G807" s="95"/>
      <c r="H807" s="95"/>
      <c r="I807" s="95"/>
      <c r="J807" s="95"/>
    </row>
    <row r="808" spans="3:10" x14ac:dyDescent="0.2">
      <c r="C808" s="10"/>
      <c r="D808" s="10"/>
      <c r="E808" s="95"/>
      <c r="F808" s="95"/>
      <c r="G808" s="95"/>
      <c r="H808" s="95"/>
      <c r="I808" s="95"/>
      <c r="J808" s="95"/>
    </row>
    <row r="809" spans="3:10" x14ac:dyDescent="0.2">
      <c r="C809" s="10"/>
      <c r="D809" s="10"/>
      <c r="E809" s="95"/>
      <c r="F809" s="95"/>
      <c r="G809" s="95"/>
      <c r="H809" s="95"/>
      <c r="I809" s="95"/>
      <c r="J809" s="95"/>
    </row>
    <row r="810" spans="3:10" x14ac:dyDescent="0.2">
      <c r="C810" s="10"/>
      <c r="D810" s="10"/>
      <c r="E810" s="95"/>
      <c r="F810" s="95"/>
      <c r="G810" s="95"/>
      <c r="H810" s="95"/>
      <c r="I810" s="95"/>
      <c r="J810" s="95"/>
    </row>
    <row r="811" spans="3:10" x14ac:dyDescent="0.2">
      <c r="C811" s="10"/>
      <c r="D811" s="10"/>
      <c r="E811" s="95"/>
      <c r="F811" s="95"/>
      <c r="G811" s="95"/>
      <c r="H811" s="95"/>
      <c r="I811" s="95"/>
      <c r="J811" s="95"/>
    </row>
    <row r="812" spans="3:10" x14ac:dyDescent="0.2">
      <c r="C812" s="10"/>
      <c r="D812" s="10"/>
      <c r="E812" s="95"/>
      <c r="F812" s="95"/>
      <c r="G812" s="95"/>
      <c r="H812" s="95"/>
      <c r="I812" s="95"/>
      <c r="J812" s="95"/>
    </row>
    <row r="813" spans="3:10" x14ac:dyDescent="0.2">
      <c r="C813" s="10"/>
      <c r="D813" s="10"/>
      <c r="E813" s="95"/>
      <c r="F813" s="95"/>
      <c r="G813" s="95"/>
      <c r="H813" s="95"/>
      <c r="I813" s="95"/>
      <c r="J813" s="95"/>
    </row>
    <row r="814" spans="3:10" x14ac:dyDescent="0.2">
      <c r="C814" s="10"/>
      <c r="D814" s="10"/>
      <c r="E814" s="95"/>
      <c r="F814" s="95"/>
      <c r="G814" s="95"/>
      <c r="H814" s="95"/>
      <c r="I814" s="95"/>
      <c r="J814" s="95"/>
    </row>
    <row r="815" spans="3:10" x14ac:dyDescent="0.2">
      <c r="C815" s="10"/>
      <c r="D815" s="10"/>
      <c r="E815" s="95"/>
      <c r="F815" s="95"/>
      <c r="G815" s="95"/>
      <c r="H815" s="95"/>
      <c r="I815" s="95"/>
      <c r="J815" s="95"/>
    </row>
    <row r="816" spans="3:10" x14ac:dyDescent="0.2">
      <c r="C816" s="10"/>
      <c r="D816" s="10"/>
      <c r="E816" s="95"/>
      <c r="F816" s="95"/>
      <c r="G816" s="95"/>
      <c r="H816" s="95"/>
      <c r="I816" s="95"/>
      <c r="J816" s="95"/>
    </row>
    <row r="817" spans="3:10" x14ac:dyDescent="0.2">
      <c r="C817" s="10"/>
      <c r="D817" s="10"/>
      <c r="E817" s="95"/>
      <c r="F817" s="95"/>
      <c r="G817" s="95"/>
      <c r="H817" s="95"/>
      <c r="I817" s="95"/>
      <c r="J817" s="95"/>
    </row>
    <row r="818" spans="3:10" x14ac:dyDescent="0.2">
      <c r="C818" s="10"/>
      <c r="D818" s="10"/>
      <c r="E818" s="95"/>
      <c r="F818" s="95"/>
      <c r="G818" s="95"/>
      <c r="H818" s="95"/>
      <c r="I818" s="95"/>
      <c r="J818" s="95"/>
    </row>
    <row r="819" spans="3:10" x14ac:dyDescent="0.2">
      <c r="C819" s="10"/>
      <c r="D819" s="10"/>
      <c r="E819" s="95"/>
      <c r="F819" s="95"/>
      <c r="G819" s="95"/>
      <c r="H819" s="95"/>
      <c r="I819" s="95"/>
      <c r="J819" s="95"/>
    </row>
    <row r="820" spans="3:10" x14ac:dyDescent="0.2">
      <c r="C820" s="10"/>
      <c r="D820" s="10"/>
      <c r="E820" s="95"/>
      <c r="F820" s="95"/>
      <c r="G820" s="95"/>
      <c r="H820" s="95"/>
      <c r="I820" s="95"/>
      <c r="J820" s="95"/>
    </row>
    <row r="821" spans="3:10" x14ac:dyDescent="0.2">
      <c r="C821" s="10"/>
      <c r="D821" s="10"/>
      <c r="E821" s="95"/>
      <c r="F821" s="95"/>
      <c r="G821" s="95"/>
      <c r="H821" s="95"/>
      <c r="I821" s="95"/>
      <c r="J821" s="95"/>
    </row>
    <row r="822" spans="3:10" x14ac:dyDescent="0.2">
      <c r="C822" s="10"/>
      <c r="D822" s="10"/>
      <c r="E822" s="95"/>
      <c r="F822" s="95"/>
      <c r="G822" s="95"/>
      <c r="H822" s="95"/>
      <c r="I822" s="95"/>
      <c r="J822" s="95"/>
    </row>
    <row r="823" spans="3:10" x14ac:dyDescent="0.2">
      <c r="C823" s="10"/>
      <c r="D823" s="10"/>
      <c r="E823" s="95"/>
      <c r="F823" s="95"/>
      <c r="G823" s="95"/>
      <c r="H823" s="95"/>
      <c r="I823" s="95"/>
      <c r="J823" s="95"/>
    </row>
    <row r="824" spans="3:10" x14ac:dyDescent="0.2">
      <c r="C824" s="10"/>
      <c r="D824" s="10"/>
      <c r="E824" s="95"/>
      <c r="F824" s="95"/>
      <c r="G824" s="95"/>
      <c r="H824" s="95"/>
      <c r="I824" s="95"/>
      <c r="J824" s="95"/>
    </row>
    <row r="825" spans="3:10" x14ac:dyDescent="0.2">
      <c r="C825" s="10"/>
      <c r="D825" s="10"/>
      <c r="E825" s="95"/>
      <c r="F825" s="95"/>
      <c r="G825" s="95"/>
      <c r="H825" s="95"/>
      <c r="I825" s="95"/>
      <c r="J825" s="95"/>
    </row>
    <row r="826" spans="3:10" x14ac:dyDescent="0.2">
      <c r="C826" s="10"/>
      <c r="D826" s="10"/>
      <c r="E826" s="95"/>
      <c r="F826" s="95"/>
      <c r="G826" s="95"/>
      <c r="H826" s="95"/>
      <c r="I826" s="95"/>
      <c r="J826" s="95"/>
    </row>
    <row r="827" spans="3:10" x14ac:dyDescent="0.2">
      <c r="C827" s="10"/>
      <c r="D827" s="10"/>
      <c r="E827" s="95"/>
      <c r="F827" s="95"/>
      <c r="G827" s="95"/>
      <c r="H827" s="95"/>
      <c r="I827" s="95"/>
      <c r="J827" s="95"/>
    </row>
    <row r="828" spans="3:10" x14ac:dyDescent="0.2">
      <c r="C828" s="10"/>
      <c r="D828" s="10"/>
      <c r="E828" s="95"/>
      <c r="F828" s="95"/>
      <c r="G828" s="95"/>
      <c r="H828" s="95"/>
      <c r="I828" s="95"/>
      <c r="J828" s="95"/>
    </row>
    <row r="829" spans="3:10" x14ac:dyDescent="0.2">
      <c r="C829" s="10"/>
      <c r="D829" s="10"/>
      <c r="E829" s="95"/>
      <c r="F829" s="95"/>
      <c r="G829" s="95"/>
      <c r="H829" s="95"/>
      <c r="I829" s="95"/>
      <c r="J829" s="95"/>
    </row>
    <row r="830" spans="3:10" x14ac:dyDescent="0.2">
      <c r="C830" s="10"/>
      <c r="D830" s="10"/>
      <c r="E830" s="95"/>
      <c r="F830" s="95"/>
      <c r="G830" s="95"/>
      <c r="H830" s="95"/>
      <c r="I830" s="95"/>
      <c r="J830" s="95"/>
    </row>
    <row r="831" spans="3:10" x14ac:dyDescent="0.2">
      <c r="C831" s="10"/>
      <c r="D831" s="10"/>
      <c r="E831" s="95"/>
      <c r="F831" s="95"/>
      <c r="G831" s="95"/>
      <c r="H831" s="95"/>
      <c r="I831" s="95"/>
      <c r="J831" s="95"/>
    </row>
    <row r="832" spans="3:10" x14ac:dyDescent="0.2">
      <c r="C832" s="10"/>
      <c r="D832" s="10"/>
      <c r="E832" s="95"/>
      <c r="F832" s="95"/>
      <c r="G832" s="95"/>
      <c r="H832" s="95"/>
      <c r="I832" s="95"/>
      <c r="J832" s="95"/>
    </row>
    <row r="833" spans="3:10" x14ac:dyDescent="0.2">
      <c r="C833" s="10"/>
      <c r="D833" s="10"/>
      <c r="E833" s="95"/>
      <c r="F833" s="95"/>
      <c r="G833" s="95"/>
      <c r="H833" s="95"/>
      <c r="I833" s="95"/>
      <c r="J833" s="95"/>
    </row>
    <row r="834" spans="3:10" x14ac:dyDescent="0.2">
      <c r="C834" s="10"/>
      <c r="D834" s="10"/>
      <c r="E834" s="95"/>
      <c r="F834" s="95"/>
      <c r="G834" s="95"/>
      <c r="H834" s="95"/>
      <c r="I834" s="95"/>
      <c r="J834" s="95"/>
    </row>
    <row r="835" spans="3:10" x14ac:dyDescent="0.2">
      <c r="C835" s="10"/>
      <c r="D835" s="10"/>
      <c r="E835" s="95"/>
      <c r="F835" s="95"/>
      <c r="G835" s="95"/>
      <c r="H835" s="95"/>
      <c r="I835" s="95"/>
      <c r="J835" s="95"/>
    </row>
    <row r="836" spans="3:10" x14ac:dyDescent="0.2">
      <c r="C836" s="10"/>
      <c r="D836" s="10"/>
      <c r="E836" s="95"/>
      <c r="F836" s="95"/>
      <c r="G836" s="95"/>
      <c r="H836" s="95"/>
      <c r="I836" s="95"/>
      <c r="J836" s="95"/>
    </row>
    <row r="837" spans="3:10" x14ac:dyDescent="0.2">
      <c r="C837" s="10"/>
      <c r="D837" s="10"/>
      <c r="E837" s="95"/>
      <c r="F837" s="95"/>
      <c r="G837" s="95"/>
      <c r="H837" s="95"/>
      <c r="I837" s="95"/>
      <c r="J837" s="95"/>
    </row>
    <row r="838" spans="3:10" x14ac:dyDescent="0.2">
      <c r="C838" s="10"/>
      <c r="D838" s="10"/>
      <c r="E838" s="95"/>
      <c r="F838" s="95"/>
      <c r="G838" s="95"/>
      <c r="H838" s="95"/>
      <c r="I838" s="95"/>
      <c r="J838" s="95"/>
    </row>
    <row r="839" spans="3:10" x14ac:dyDescent="0.2">
      <c r="C839" s="10"/>
      <c r="D839" s="10"/>
      <c r="E839" s="95"/>
      <c r="F839" s="95"/>
      <c r="G839" s="95"/>
      <c r="H839" s="95"/>
      <c r="I839" s="95"/>
      <c r="J839" s="95"/>
    </row>
    <row r="840" spans="3:10" x14ac:dyDescent="0.2">
      <c r="C840" s="10"/>
      <c r="D840" s="10"/>
      <c r="E840" s="95"/>
      <c r="F840" s="95"/>
      <c r="G840" s="95"/>
      <c r="H840" s="95"/>
      <c r="I840" s="95"/>
      <c r="J840" s="95"/>
    </row>
    <row r="841" spans="3:10" x14ac:dyDescent="0.2">
      <c r="C841" s="10"/>
      <c r="D841" s="10"/>
      <c r="E841" s="95"/>
      <c r="F841" s="95"/>
      <c r="G841" s="95"/>
      <c r="H841" s="95"/>
      <c r="I841" s="95"/>
      <c r="J841" s="95"/>
    </row>
    <row r="842" spans="3:10" x14ac:dyDescent="0.2">
      <c r="C842" s="10"/>
      <c r="D842" s="10"/>
      <c r="E842" s="95"/>
      <c r="F842" s="95"/>
      <c r="G842" s="95"/>
      <c r="H842" s="95"/>
      <c r="I842" s="95"/>
      <c r="J842" s="95"/>
    </row>
    <row r="843" spans="3:10" x14ac:dyDescent="0.2">
      <c r="C843" s="10"/>
      <c r="D843" s="10"/>
      <c r="E843" s="95"/>
      <c r="F843" s="95"/>
      <c r="G843" s="95"/>
      <c r="H843" s="95"/>
      <c r="I843" s="95"/>
      <c r="J843" s="95"/>
    </row>
    <row r="844" spans="3:10" x14ac:dyDescent="0.2">
      <c r="C844" s="10"/>
      <c r="D844" s="10"/>
      <c r="E844" s="95"/>
      <c r="F844" s="95"/>
      <c r="G844" s="95"/>
      <c r="H844" s="95"/>
      <c r="I844" s="95"/>
      <c r="J844" s="95"/>
    </row>
    <row r="845" spans="3:10" x14ac:dyDescent="0.2">
      <c r="C845" s="10"/>
      <c r="D845" s="10"/>
      <c r="E845" s="95"/>
      <c r="F845" s="95"/>
      <c r="G845" s="95"/>
      <c r="H845" s="95"/>
      <c r="I845" s="95"/>
      <c r="J845" s="95"/>
    </row>
    <row r="846" spans="3:10" x14ac:dyDescent="0.2">
      <c r="C846" s="10"/>
      <c r="D846" s="10"/>
      <c r="E846" s="95"/>
      <c r="F846" s="95"/>
      <c r="G846" s="95"/>
      <c r="H846" s="95"/>
      <c r="I846" s="95"/>
      <c r="J846" s="95"/>
    </row>
    <row r="847" spans="3:10" x14ac:dyDescent="0.2">
      <c r="C847" s="10"/>
      <c r="D847" s="10"/>
      <c r="E847" s="95"/>
      <c r="F847" s="95"/>
      <c r="G847" s="95"/>
      <c r="H847" s="95"/>
      <c r="I847" s="95"/>
      <c r="J847" s="95"/>
    </row>
    <row r="848" spans="3:10" x14ac:dyDescent="0.2">
      <c r="C848" s="10"/>
      <c r="D848" s="10"/>
      <c r="E848" s="95"/>
      <c r="F848" s="95"/>
      <c r="G848" s="95"/>
      <c r="H848" s="95"/>
      <c r="I848" s="95"/>
      <c r="J848" s="95"/>
    </row>
    <row r="849" spans="3:10" x14ac:dyDescent="0.2">
      <c r="C849" s="10"/>
      <c r="D849" s="10"/>
      <c r="E849" s="95"/>
      <c r="F849" s="95"/>
      <c r="G849" s="95"/>
      <c r="H849" s="95"/>
      <c r="I849" s="95"/>
      <c r="J849" s="95"/>
    </row>
    <row r="850" spans="3:10" x14ac:dyDescent="0.2">
      <c r="C850" s="10"/>
      <c r="D850" s="10"/>
      <c r="E850" s="95"/>
      <c r="F850" s="95"/>
      <c r="G850" s="95"/>
      <c r="H850" s="95"/>
      <c r="I850" s="95"/>
      <c r="J850" s="95"/>
    </row>
    <row r="851" spans="3:10" x14ac:dyDescent="0.2">
      <c r="C851" s="10"/>
      <c r="D851" s="10"/>
      <c r="E851" s="95"/>
      <c r="F851" s="95"/>
      <c r="G851" s="95"/>
      <c r="H851" s="95"/>
      <c r="I851" s="95"/>
      <c r="J851" s="95"/>
    </row>
    <row r="852" spans="3:10" x14ac:dyDescent="0.2">
      <c r="C852" s="10"/>
      <c r="D852" s="10"/>
      <c r="E852" s="95"/>
      <c r="F852" s="95"/>
      <c r="G852" s="95"/>
      <c r="H852" s="95"/>
      <c r="I852" s="95"/>
      <c r="J852" s="95"/>
    </row>
    <row r="853" spans="3:10" x14ac:dyDescent="0.2">
      <c r="C853" s="10"/>
      <c r="D853" s="10"/>
      <c r="E853" s="95"/>
      <c r="F853" s="95"/>
      <c r="G853" s="95"/>
      <c r="H853" s="95"/>
      <c r="I853" s="95"/>
      <c r="J853" s="95"/>
    </row>
    <row r="854" spans="3:10" x14ac:dyDescent="0.2">
      <c r="C854" s="10"/>
      <c r="D854" s="10"/>
      <c r="E854" s="95"/>
      <c r="F854" s="95"/>
      <c r="G854" s="95"/>
      <c r="H854" s="95"/>
      <c r="I854" s="95"/>
      <c r="J854" s="95"/>
    </row>
    <row r="855" spans="3:10" x14ac:dyDescent="0.2">
      <c r="C855" s="10"/>
      <c r="D855" s="10"/>
      <c r="E855" s="95"/>
      <c r="F855" s="95"/>
      <c r="G855" s="95"/>
      <c r="H855" s="95"/>
      <c r="I855" s="95"/>
      <c r="J855" s="95"/>
    </row>
    <row r="856" spans="3:10" x14ac:dyDescent="0.2">
      <c r="C856" s="10"/>
      <c r="D856" s="10"/>
      <c r="E856" s="95"/>
      <c r="F856" s="95"/>
      <c r="G856" s="95"/>
      <c r="H856" s="95"/>
      <c r="I856" s="95"/>
      <c r="J856" s="95"/>
    </row>
    <row r="857" spans="3:10" x14ac:dyDescent="0.2">
      <c r="C857" s="10"/>
      <c r="D857" s="10"/>
      <c r="E857" s="95"/>
      <c r="F857" s="95"/>
      <c r="G857" s="95"/>
      <c r="H857" s="95"/>
      <c r="I857" s="95"/>
      <c r="J857" s="95"/>
    </row>
    <row r="858" spans="3:10" x14ac:dyDescent="0.2">
      <c r="C858" s="10"/>
      <c r="D858" s="10"/>
      <c r="E858" s="95"/>
      <c r="F858" s="95"/>
      <c r="G858" s="95"/>
      <c r="H858" s="95"/>
      <c r="I858" s="95"/>
      <c r="J858" s="95"/>
    </row>
    <row r="859" spans="3:10" x14ac:dyDescent="0.2">
      <c r="C859" s="10"/>
      <c r="D859" s="10"/>
      <c r="E859" s="95"/>
      <c r="F859" s="95"/>
      <c r="G859" s="95"/>
      <c r="H859" s="95"/>
      <c r="I859" s="95"/>
      <c r="J859" s="95"/>
    </row>
    <row r="860" spans="3:10" x14ac:dyDescent="0.2">
      <c r="C860" s="10"/>
      <c r="D860" s="10"/>
      <c r="E860" s="95"/>
      <c r="F860" s="95"/>
      <c r="G860" s="95"/>
      <c r="H860" s="95"/>
      <c r="I860" s="95"/>
      <c r="J860" s="95"/>
    </row>
    <row r="861" spans="3:10" x14ac:dyDescent="0.2">
      <c r="C861" s="10"/>
      <c r="D861" s="10"/>
      <c r="E861" s="95"/>
      <c r="F861" s="95"/>
      <c r="G861" s="95"/>
      <c r="H861" s="95"/>
      <c r="I861" s="95"/>
      <c r="J861" s="95"/>
    </row>
    <row r="862" spans="3:10" x14ac:dyDescent="0.2">
      <c r="C862" s="10"/>
      <c r="D862" s="10"/>
      <c r="E862" s="95"/>
      <c r="F862" s="95"/>
      <c r="G862" s="95"/>
      <c r="H862" s="95"/>
      <c r="I862" s="95"/>
      <c r="J862" s="95"/>
    </row>
    <row r="863" spans="3:10" x14ac:dyDescent="0.2">
      <c r="C863" s="10"/>
      <c r="D863" s="10"/>
      <c r="E863" s="95"/>
      <c r="F863" s="95"/>
      <c r="G863" s="95"/>
      <c r="H863" s="95"/>
      <c r="I863" s="95"/>
      <c r="J863" s="95"/>
    </row>
    <row r="864" spans="3:10" x14ac:dyDescent="0.2">
      <c r="C864" s="10"/>
      <c r="D864" s="10"/>
      <c r="E864" s="95"/>
      <c r="F864" s="95"/>
      <c r="G864" s="95"/>
      <c r="H864" s="95"/>
      <c r="I864" s="95"/>
      <c r="J864" s="95"/>
    </row>
    <row r="865" spans="3:10" x14ac:dyDescent="0.2">
      <c r="C865" s="10"/>
      <c r="D865" s="10"/>
      <c r="E865" s="95"/>
      <c r="F865" s="95"/>
      <c r="G865" s="95"/>
      <c r="H865" s="95"/>
      <c r="I865" s="95"/>
      <c r="J865" s="95"/>
    </row>
    <row r="866" spans="3:10" x14ac:dyDescent="0.2">
      <c r="C866" s="10"/>
      <c r="D866" s="10"/>
      <c r="E866" s="95"/>
      <c r="F866" s="95"/>
      <c r="G866" s="95"/>
      <c r="H866" s="95"/>
      <c r="I866" s="95"/>
      <c r="J866" s="95"/>
    </row>
    <row r="867" spans="3:10" x14ac:dyDescent="0.2">
      <c r="C867" s="10"/>
      <c r="D867" s="10"/>
      <c r="E867" s="95"/>
      <c r="F867" s="95"/>
      <c r="G867" s="95"/>
      <c r="H867" s="95"/>
      <c r="I867" s="95"/>
      <c r="J867" s="95"/>
    </row>
    <row r="868" spans="3:10" x14ac:dyDescent="0.2">
      <c r="C868" s="10"/>
      <c r="D868" s="10"/>
      <c r="E868" s="95"/>
      <c r="F868" s="95"/>
      <c r="G868" s="95"/>
      <c r="H868" s="95"/>
      <c r="I868" s="95"/>
      <c r="J868" s="95"/>
    </row>
    <row r="869" spans="3:10" x14ac:dyDescent="0.2">
      <c r="C869" s="10"/>
      <c r="D869" s="10"/>
      <c r="E869" s="95"/>
      <c r="F869" s="95"/>
      <c r="G869" s="95"/>
      <c r="H869" s="95"/>
      <c r="I869" s="95"/>
      <c r="J869" s="95"/>
    </row>
    <row r="870" spans="3:10" x14ac:dyDescent="0.2">
      <c r="C870" s="10"/>
      <c r="D870" s="10"/>
      <c r="E870" s="95"/>
      <c r="F870" s="95"/>
      <c r="G870" s="95"/>
      <c r="H870" s="95"/>
      <c r="I870" s="95"/>
      <c r="J870" s="95"/>
    </row>
    <row r="871" spans="3:10" x14ac:dyDescent="0.2">
      <c r="C871" s="10"/>
      <c r="D871" s="10"/>
      <c r="E871" s="95"/>
      <c r="F871" s="95"/>
      <c r="G871" s="95"/>
      <c r="H871" s="95"/>
      <c r="I871" s="95"/>
      <c r="J871" s="95"/>
    </row>
    <row r="872" spans="3:10" x14ac:dyDescent="0.2">
      <c r="C872" s="10"/>
      <c r="D872" s="10"/>
      <c r="E872" s="95"/>
      <c r="F872" s="95"/>
      <c r="G872" s="95"/>
      <c r="H872" s="95"/>
      <c r="I872" s="95"/>
      <c r="J872" s="95"/>
    </row>
    <row r="873" spans="3:10" x14ac:dyDescent="0.2">
      <c r="C873" s="10"/>
      <c r="D873" s="10"/>
      <c r="E873" s="95"/>
      <c r="F873" s="95"/>
      <c r="G873" s="95"/>
      <c r="H873" s="95"/>
      <c r="I873" s="95"/>
      <c r="J873" s="95"/>
    </row>
    <row r="874" spans="3:10" x14ac:dyDescent="0.2">
      <c r="C874" s="10"/>
      <c r="D874" s="10"/>
      <c r="E874" s="95"/>
      <c r="F874" s="95"/>
      <c r="G874" s="95"/>
      <c r="H874" s="95"/>
      <c r="I874" s="95"/>
      <c r="J874" s="95"/>
    </row>
    <row r="875" spans="3:10" x14ac:dyDescent="0.2">
      <c r="C875" s="10"/>
      <c r="D875" s="10"/>
      <c r="E875" s="95"/>
      <c r="F875" s="95"/>
      <c r="G875" s="95"/>
      <c r="H875" s="95"/>
      <c r="I875" s="95"/>
      <c r="J875" s="95"/>
    </row>
    <row r="876" spans="3:10" x14ac:dyDescent="0.2">
      <c r="C876" s="10"/>
      <c r="D876" s="10"/>
      <c r="E876" s="95"/>
      <c r="F876" s="95"/>
      <c r="G876" s="95"/>
      <c r="H876" s="95"/>
      <c r="I876" s="95"/>
      <c r="J876" s="95"/>
    </row>
    <row r="877" spans="3:10" x14ac:dyDescent="0.2">
      <c r="C877" s="10"/>
      <c r="D877" s="10"/>
      <c r="E877" s="95"/>
      <c r="F877" s="95"/>
      <c r="G877" s="95"/>
      <c r="H877" s="95"/>
      <c r="I877" s="95"/>
      <c r="J877" s="95"/>
    </row>
    <row r="878" spans="3:10" x14ac:dyDescent="0.2">
      <c r="C878" s="10"/>
      <c r="D878" s="10"/>
      <c r="E878" s="95"/>
      <c r="F878" s="95"/>
      <c r="G878" s="95"/>
      <c r="H878" s="95"/>
      <c r="I878" s="95"/>
      <c r="J878" s="95"/>
    </row>
    <row r="879" spans="3:10" x14ac:dyDescent="0.2">
      <c r="C879" s="10"/>
      <c r="D879" s="10"/>
      <c r="E879" s="95"/>
      <c r="F879" s="95"/>
      <c r="G879" s="95"/>
      <c r="H879" s="95"/>
      <c r="I879" s="95"/>
      <c r="J879" s="95"/>
    </row>
    <row r="880" spans="3:10" x14ac:dyDescent="0.2">
      <c r="C880" s="10"/>
      <c r="D880" s="10"/>
      <c r="E880" s="95"/>
      <c r="F880" s="95"/>
      <c r="G880" s="95"/>
      <c r="H880" s="95"/>
      <c r="I880" s="95"/>
      <c r="J880" s="95"/>
    </row>
    <row r="881" spans="3:10" x14ac:dyDescent="0.2">
      <c r="C881" s="10"/>
      <c r="D881" s="10"/>
      <c r="E881" s="95"/>
      <c r="F881" s="95"/>
      <c r="G881" s="95"/>
      <c r="H881" s="95"/>
      <c r="I881" s="95"/>
      <c r="J881" s="95"/>
    </row>
    <row r="882" spans="3:10" x14ac:dyDescent="0.2">
      <c r="C882" s="10"/>
      <c r="D882" s="10"/>
      <c r="E882" s="95"/>
      <c r="F882" s="95"/>
      <c r="G882" s="95"/>
      <c r="H882" s="95"/>
      <c r="I882" s="95"/>
      <c r="J882" s="95"/>
    </row>
    <row r="883" spans="3:10" x14ac:dyDescent="0.2">
      <c r="C883" s="10"/>
      <c r="D883" s="10"/>
      <c r="E883" s="95"/>
      <c r="F883" s="95"/>
      <c r="G883" s="95"/>
      <c r="H883" s="95"/>
      <c r="I883" s="95"/>
      <c r="J883" s="95"/>
    </row>
    <row r="884" spans="3:10" x14ac:dyDescent="0.2">
      <c r="C884" s="10"/>
      <c r="D884" s="10"/>
      <c r="E884" s="95"/>
      <c r="F884" s="95"/>
      <c r="G884" s="95"/>
      <c r="H884" s="95"/>
      <c r="I884" s="95"/>
      <c r="J884" s="95"/>
    </row>
    <row r="885" spans="3:10" x14ac:dyDescent="0.2">
      <c r="C885" s="10"/>
      <c r="D885" s="10"/>
      <c r="E885" s="95"/>
      <c r="F885" s="95"/>
      <c r="G885" s="95"/>
      <c r="H885" s="95"/>
      <c r="I885" s="95"/>
      <c r="J885" s="95"/>
    </row>
    <row r="886" spans="3:10" x14ac:dyDescent="0.2">
      <c r="C886" s="10"/>
      <c r="D886" s="10"/>
      <c r="E886" s="95"/>
      <c r="F886" s="95"/>
      <c r="G886" s="95"/>
      <c r="H886" s="95"/>
      <c r="I886" s="95"/>
      <c r="J886" s="95"/>
    </row>
    <row r="887" spans="3:10" x14ac:dyDescent="0.2">
      <c r="C887" s="10"/>
      <c r="D887" s="10"/>
      <c r="E887" s="95"/>
      <c r="F887" s="95"/>
      <c r="G887" s="95"/>
      <c r="H887" s="95"/>
      <c r="I887" s="95"/>
      <c r="J887" s="95"/>
    </row>
    <row r="888" spans="3:10" x14ac:dyDescent="0.2">
      <c r="C888" s="10"/>
      <c r="D888" s="10"/>
      <c r="E888" s="95"/>
      <c r="F888" s="95"/>
      <c r="G888" s="95"/>
      <c r="H888" s="95"/>
      <c r="I888" s="95"/>
      <c r="J888" s="95"/>
    </row>
    <row r="889" spans="3:10" x14ac:dyDescent="0.2">
      <c r="C889" s="10"/>
      <c r="D889" s="10"/>
      <c r="E889" s="95"/>
      <c r="F889" s="95"/>
      <c r="G889" s="95"/>
      <c r="H889" s="95"/>
      <c r="I889" s="95"/>
      <c r="J889" s="95"/>
    </row>
    <row r="890" spans="3:10" x14ac:dyDescent="0.2">
      <c r="C890" s="10"/>
      <c r="D890" s="10"/>
      <c r="E890" s="95"/>
      <c r="F890" s="95"/>
      <c r="G890" s="95"/>
      <c r="H890" s="95"/>
      <c r="I890" s="95"/>
      <c r="J890" s="95"/>
    </row>
    <row r="891" spans="3:10" x14ac:dyDescent="0.2">
      <c r="C891" s="10"/>
      <c r="D891" s="10"/>
      <c r="E891" s="95"/>
      <c r="F891" s="95"/>
      <c r="G891" s="95"/>
      <c r="H891" s="95"/>
      <c r="I891" s="95"/>
      <c r="J891" s="95"/>
    </row>
    <row r="892" spans="3:10" x14ac:dyDescent="0.2">
      <c r="C892" s="10"/>
      <c r="D892" s="10"/>
      <c r="E892" s="95"/>
      <c r="F892" s="95"/>
      <c r="G892" s="95"/>
      <c r="H892" s="95"/>
      <c r="I892" s="95"/>
      <c r="J892" s="95"/>
    </row>
    <row r="893" spans="3:10" x14ac:dyDescent="0.2">
      <c r="C893" s="10"/>
      <c r="D893" s="10"/>
      <c r="E893" s="95"/>
      <c r="F893" s="95"/>
      <c r="G893" s="95"/>
      <c r="H893" s="95"/>
      <c r="I893" s="95"/>
      <c r="J893" s="95"/>
    </row>
    <row r="894" spans="3:10" x14ac:dyDescent="0.2">
      <c r="C894" s="10"/>
      <c r="D894" s="10"/>
      <c r="E894" s="95"/>
      <c r="F894" s="95"/>
      <c r="G894" s="95"/>
      <c r="H894" s="95"/>
      <c r="I894" s="95"/>
      <c r="J894" s="95"/>
    </row>
    <row r="895" spans="3:10" x14ac:dyDescent="0.2">
      <c r="C895" s="10"/>
      <c r="D895" s="10"/>
      <c r="E895" s="95"/>
      <c r="F895" s="95"/>
      <c r="G895" s="95"/>
      <c r="H895" s="95"/>
      <c r="I895" s="95"/>
      <c r="J895" s="95"/>
    </row>
    <row r="896" spans="3:10" x14ac:dyDescent="0.2">
      <c r="C896" s="10"/>
      <c r="D896" s="10"/>
      <c r="E896" s="95"/>
      <c r="F896" s="95"/>
      <c r="G896" s="95"/>
      <c r="H896" s="95"/>
      <c r="I896" s="95"/>
      <c r="J896" s="95"/>
    </row>
    <row r="897" spans="3:10" x14ac:dyDescent="0.2">
      <c r="C897" s="10"/>
      <c r="D897" s="10"/>
      <c r="E897" s="95"/>
      <c r="F897" s="95"/>
      <c r="G897" s="95"/>
      <c r="H897" s="95"/>
      <c r="I897" s="95"/>
      <c r="J897" s="95"/>
    </row>
    <row r="898" spans="3:10" x14ac:dyDescent="0.2">
      <c r="C898" s="10"/>
      <c r="D898" s="10"/>
      <c r="E898" s="95"/>
      <c r="F898" s="95"/>
      <c r="G898" s="95"/>
      <c r="H898" s="95"/>
      <c r="I898" s="95"/>
      <c r="J898" s="95"/>
    </row>
    <row r="899" spans="3:10" x14ac:dyDescent="0.2">
      <c r="C899" s="10"/>
      <c r="D899" s="10"/>
      <c r="E899" s="95"/>
      <c r="F899" s="95"/>
      <c r="G899" s="95"/>
      <c r="H899" s="95"/>
      <c r="I899" s="95"/>
      <c r="J899" s="95"/>
    </row>
    <row r="900" spans="3:10" x14ac:dyDescent="0.2">
      <c r="C900" s="10"/>
      <c r="D900" s="10"/>
      <c r="E900" s="95"/>
      <c r="F900" s="95"/>
      <c r="G900" s="95"/>
      <c r="H900" s="95"/>
      <c r="I900" s="95"/>
      <c r="J900" s="95"/>
    </row>
    <row r="901" spans="3:10" x14ac:dyDescent="0.2">
      <c r="C901" s="10"/>
      <c r="D901" s="10"/>
      <c r="E901" s="95"/>
      <c r="F901" s="95"/>
      <c r="G901" s="95"/>
      <c r="H901" s="95"/>
      <c r="I901" s="95"/>
      <c r="J901" s="95"/>
    </row>
    <row r="902" spans="3:10" x14ac:dyDescent="0.2">
      <c r="C902" s="10"/>
      <c r="D902" s="10"/>
      <c r="E902" s="95"/>
      <c r="F902" s="95"/>
      <c r="G902" s="95"/>
      <c r="H902" s="95"/>
      <c r="I902" s="95"/>
      <c r="J902" s="95"/>
    </row>
    <row r="903" spans="3:10" x14ac:dyDescent="0.2">
      <c r="C903" s="10"/>
      <c r="D903" s="10"/>
      <c r="E903" s="95"/>
      <c r="F903" s="95"/>
      <c r="G903" s="95"/>
      <c r="H903" s="95"/>
      <c r="I903" s="95"/>
      <c r="J903" s="95"/>
    </row>
    <row r="904" spans="3:10" x14ac:dyDescent="0.2">
      <c r="C904" s="10"/>
      <c r="D904" s="10"/>
      <c r="E904" s="95"/>
      <c r="F904" s="95"/>
      <c r="G904" s="95"/>
      <c r="H904" s="95"/>
      <c r="I904" s="95"/>
      <c r="J904" s="95"/>
    </row>
    <row r="905" spans="3:10" x14ac:dyDescent="0.2">
      <c r="C905" s="10"/>
      <c r="D905" s="10"/>
      <c r="E905" s="95"/>
      <c r="F905" s="95"/>
      <c r="G905" s="95"/>
      <c r="H905" s="95"/>
      <c r="I905" s="95"/>
      <c r="J905" s="95"/>
    </row>
    <row r="906" spans="3:10" x14ac:dyDescent="0.2">
      <c r="C906" s="10"/>
      <c r="D906" s="10"/>
      <c r="E906" s="95"/>
      <c r="F906" s="95"/>
      <c r="G906" s="95"/>
      <c r="H906" s="95"/>
      <c r="I906" s="95"/>
      <c r="J906" s="95"/>
    </row>
    <row r="907" spans="3:10" x14ac:dyDescent="0.2">
      <c r="C907" s="10"/>
      <c r="D907" s="10"/>
      <c r="E907" s="95"/>
      <c r="F907" s="95"/>
      <c r="G907" s="95"/>
      <c r="H907" s="95"/>
      <c r="I907" s="95"/>
      <c r="J907" s="95"/>
    </row>
    <row r="908" spans="3:10" x14ac:dyDescent="0.2">
      <c r="C908" s="10"/>
      <c r="D908" s="10"/>
      <c r="E908" s="95"/>
      <c r="F908" s="95"/>
      <c r="G908" s="95"/>
      <c r="H908" s="95"/>
      <c r="I908" s="95"/>
      <c r="J908" s="95"/>
    </row>
    <row r="909" spans="3:10" x14ac:dyDescent="0.2">
      <c r="C909" s="10"/>
      <c r="D909" s="10"/>
      <c r="E909" s="95"/>
      <c r="F909" s="95"/>
      <c r="G909" s="95"/>
      <c r="H909" s="95"/>
      <c r="I909" s="95"/>
      <c r="J909" s="95"/>
    </row>
    <row r="910" spans="3:10" x14ac:dyDescent="0.2">
      <c r="C910" s="10"/>
      <c r="D910" s="10"/>
      <c r="E910" s="95"/>
      <c r="F910" s="95"/>
      <c r="G910" s="95"/>
      <c r="H910" s="95"/>
      <c r="I910" s="95"/>
      <c r="J910" s="95"/>
    </row>
    <row r="911" spans="3:10" x14ac:dyDescent="0.2">
      <c r="C911" s="10"/>
      <c r="D911" s="10"/>
      <c r="E911" s="95"/>
      <c r="F911" s="95"/>
      <c r="G911" s="95"/>
      <c r="H911" s="95"/>
      <c r="I911" s="95"/>
      <c r="J911" s="95"/>
    </row>
    <row r="912" spans="3:10" x14ac:dyDescent="0.2">
      <c r="C912" s="10"/>
      <c r="D912" s="10"/>
      <c r="E912" s="95"/>
      <c r="F912" s="95"/>
      <c r="G912" s="95"/>
      <c r="H912" s="95"/>
      <c r="I912" s="95"/>
      <c r="J912" s="95"/>
    </row>
    <row r="913" spans="3:10" x14ac:dyDescent="0.2">
      <c r="C913" s="10"/>
      <c r="D913" s="10"/>
      <c r="E913" s="95"/>
      <c r="F913" s="95"/>
      <c r="G913" s="95"/>
      <c r="H913" s="95"/>
      <c r="I913" s="95"/>
      <c r="J913" s="95"/>
    </row>
    <row r="914" spans="3:10" x14ac:dyDescent="0.2">
      <c r="C914" s="10"/>
      <c r="D914" s="10"/>
      <c r="E914" s="95"/>
      <c r="F914" s="95"/>
      <c r="G914" s="95"/>
      <c r="H914" s="95"/>
      <c r="I914" s="95"/>
      <c r="J914" s="95"/>
    </row>
    <row r="915" spans="3:10" x14ac:dyDescent="0.2">
      <c r="C915" s="10"/>
      <c r="D915" s="10"/>
      <c r="E915" s="95"/>
      <c r="F915" s="95"/>
      <c r="G915" s="95"/>
      <c r="H915" s="95"/>
      <c r="I915" s="95"/>
      <c r="J915" s="95"/>
    </row>
    <row r="916" spans="3:10" x14ac:dyDescent="0.2">
      <c r="C916" s="10"/>
      <c r="D916" s="10"/>
      <c r="E916" s="95"/>
      <c r="F916" s="95"/>
      <c r="G916" s="95"/>
      <c r="H916" s="95"/>
      <c r="I916" s="95"/>
      <c r="J916" s="95"/>
    </row>
    <row r="917" spans="3:10" x14ac:dyDescent="0.2">
      <c r="C917" s="10"/>
      <c r="D917" s="10"/>
      <c r="E917" s="95"/>
      <c r="F917" s="95"/>
      <c r="G917" s="95"/>
      <c r="H917" s="95"/>
      <c r="I917" s="95"/>
      <c r="J917" s="95"/>
    </row>
    <row r="918" spans="3:10" x14ac:dyDescent="0.2">
      <c r="C918" s="10"/>
      <c r="D918" s="10"/>
      <c r="E918" s="95"/>
      <c r="F918" s="95"/>
      <c r="G918" s="95"/>
      <c r="H918" s="95"/>
      <c r="I918" s="95"/>
      <c r="J918" s="95"/>
    </row>
    <row r="919" spans="3:10" x14ac:dyDescent="0.2">
      <c r="C919" s="10"/>
      <c r="D919" s="10"/>
      <c r="E919" s="95"/>
      <c r="F919" s="95"/>
      <c r="G919" s="95"/>
      <c r="H919" s="95"/>
      <c r="I919" s="95"/>
      <c r="J919" s="95"/>
    </row>
    <row r="920" spans="3:10" x14ac:dyDescent="0.2">
      <c r="C920" s="10"/>
      <c r="D920" s="10"/>
      <c r="E920" s="95"/>
      <c r="F920" s="95"/>
      <c r="G920" s="95"/>
      <c r="H920" s="95"/>
      <c r="I920" s="95"/>
      <c r="J920" s="95"/>
    </row>
    <row r="921" spans="3:10" x14ac:dyDescent="0.2">
      <c r="C921" s="10"/>
      <c r="D921" s="10"/>
      <c r="E921" s="95"/>
      <c r="F921" s="95"/>
      <c r="G921" s="95"/>
      <c r="H921" s="95"/>
      <c r="I921" s="95"/>
      <c r="J921" s="95"/>
    </row>
    <row r="922" spans="3:10" x14ac:dyDescent="0.2">
      <c r="C922" s="10"/>
      <c r="D922" s="10"/>
      <c r="E922" s="95"/>
      <c r="F922" s="95"/>
      <c r="G922" s="95"/>
      <c r="H922" s="95"/>
      <c r="I922" s="95"/>
      <c r="J922" s="95"/>
    </row>
    <row r="923" spans="3:10" x14ac:dyDescent="0.2">
      <c r="C923" s="10"/>
      <c r="D923" s="10"/>
      <c r="E923" s="95"/>
      <c r="F923" s="95"/>
      <c r="G923" s="95"/>
      <c r="H923" s="95"/>
      <c r="I923" s="95"/>
      <c r="J923" s="95"/>
    </row>
    <row r="924" spans="3:10" x14ac:dyDescent="0.2">
      <c r="C924" s="10"/>
      <c r="D924" s="10"/>
      <c r="E924" s="95"/>
      <c r="F924" s="95"/>
      <c r="G924" s="95"/>
      <c r="H924" s="95"/>
      <c r="I924" s="95"/>
      <c r="J924" s="95"/>
    </row>
    <row r="925" spans="3:10" x14ac:dyDescent="0.2">
      <c r="C925" s="10"/>
      <c r="D925" s="10"/>
      <c r="E925" s="95"/>
      <c r="F925" s="95"/>
      <c r="G925" s="95"/>
      <c r="H925" s="95"/>
      <c r="I925" s="95"/>
      <c r="J925" s="95"/>
    </row>
    <row r="926" spans="3:10" x14ac:dyDescent="0.2">
      <c r="C926" s="10"/>
      <c r="D926" s="10"/>
      <c r="E926" s="95"/>
      <c r="F926" s="95"/>
      <c r="G926" s="95"/>
      <c r="H926" s="95"/>
      <c r="I926" s="95"/>
      <c r="J926" s="95"/>
    </row>
    <row r="927" spans="3:10" x14ac:dyDescent="0.2">
      <c r="C927" s="10"/>
      <c r="D927" s="10"/>
      <c r="E927" s="95"/>
      <c r="F927" s="95"/>
      <c r="G927" s="95"/>
      <c r="H927" s="95"/>
      <c r="I927" s="95"/>
      <c r="J927" s="95"/>
    </row>
    <row r="928" spans="3:10" x14ac:dyDescent="0.2">
      <c r="C928" s="10"/>
      <c r="D928" s="10"/>
      <c r="E928" s="95"/>
      <c r="F928" s="95"/>
      <c r="G928" s="95"/>
      <c r="H928" s="95"/>
      <c r="I928" s="95"/>
      <c r="J928" s="95"/>
    </row>
    <row r="929" spans="3:10" x14ac:dyDescent="0.2">
      <c r="C929" s="10"/>
      <c r="D929" s="10"/>
      <c r="E929" s="95"/>
      <c r="F929" s="95"/>
      <c r="G929" s="95"/>
      <c r="H929" s="95"/>
      <c r="I929" s="95"/>
      <c r="J929" s="95"/>
    </row>
    <row r="930" spans="3:10" x14ac:dyDescent="0.2">
      <c r="C930" s="10"/>
      <c r="D930" s="10"/>
      <c r="E930" s="95"/>
      <c r="F930" s="95"/>
      <c r="G930" s="95"/>
      <c r="H930" s="95"/>
      <c r="I930" s="95"/>
      <c r="J930" s="95"/>
    </row>
    <row r="931" spans="3:10" x14ac:dyDescent="0.2">
      <c r="C931" s="10"/>
      <c r="D931" s="10"/>
      <c r="E931" s="95"/>
      <c r="F931" s="95"/>
      <c r="G931" s="95"/>
      <c r="H931" s="95"/>
      <c r="I931" s="95"/>
      <c r="J931" s="95"/>
    </row>
    <row r="932" spans="3:10" x14ac:dyDescent="0.2">
      <c r="C932" s="10"/>
      <c r="D932" s="10"/>
      <c r="E932" s="95"/>
      <c r="F932" s="95"/>
      <c r="G932" s="95"/>
      <c r="H932" s="95"/>
      <c r="I932" s="95"/>
      <c r="J932" s="95"/>
    </row>
    <row r="933" spans="3:10" x14ac:dyDescent="0.2">
      <c r="C933" s="10"/>
      <c r="D933" s="10"/>
      <c r="E933" s="95"/>
      <c r="F933" s="95"/>
      <c r="G933" s="95"/>
      <c r="H933" s="95"/>
      <c r="I933" s="95"/>
      <c r="J933" s="95"/>
    </row>
    <row r="934" spans="3:10" x14ac:dyDescent="0.2">
      <c r="C934" s="10"/>
      <c r="D934" s="10"/>
      <c r="E934" s="95"/>
      <c r="F934" s="95"/>
      <c r="G934" s="95"/>
      <c r="H934" s="95"/>
      <c r="I934" s="95"/>
      <c r="J934" s="95"/>
    </row>
    <row r="935" spans="3:10" x14ac:dyDescent="0.2">
      <c r="C935" s="10"/>
      <c r="D935" s="10"/>
      <c r="E935" s="95"/>
      <c r="F935" s="95"/>
      <c r="G935" s="95"/>
      <c r="H935" s="95"/>
      <c r="I935" s="95"/>
      <c r="J935" s="95"/>
    </row>
    <row r="936" spans="3:10" x14ac:dyDescent="0.2">
      <c r="C936" s="10"/>
      <c r="D936" s="10"/>
      <c r="E936" s="95"/>
      <c r="F936" s="95"/>
      <c r="G936" s="95"/>
      <c r="H936" s="95"/>
      <c r="I936" s="95"/>
      <c r="J936" s="95"/>
    </row>
    <row r="937" spans="3:10" x14ac:dyDescent="0.2">
      <c r="C937" s="10"/>
      <c r="D937" s="10"/>
      <c r="E937" s="95"/>
      <c r="F937" s="95"/>
      <c r="G937" s="95"/>
      <c r="H937" s="95"/>
      <c r="I937" s="95"/>
      <c r="J937" s="95"/>
    </row>
    <row r="938" spans="3:10" x14ac:dyDescent="0.2">
      <c r="C938" s="10"/>
      <c r="D938" s="10"/>
      <c r="E938" s="95"/>
      <c r="F938" s="95"/>
      <c r="G938" s="95"/>
      <c r="H938" s="95"/>
      <c r="I938" s="95"/>
      <c r="J938" s="95"/>
    </row>
    <row r="939" spans="3:10" x14ac:dyDescent="0.2">
      <c r="C939" s="10"/>
      <c r="D939" s="10"/>
      <c r="E939" s="95"/>
      <c r="F939" s="95"/>
      <c r="G939" s="95"/>
      <c r="H939" s="95"/>
      <c r="I939" s="95"/>
      <c r="J939" s="95"/>
    </row>
    <row r="940" spans="3:10" x14ac:dyDescent="0.2">
      <c r="C940" s="10"/>
      <c r="D940" s="10"/>
      <c r="E940" s="95"/>
      <c r="F940" s="95"/>
      <c r="G940" s="95"/>
      <c r="H940" s="95"/>
      <c r="I940" s="95"/>
      <c r="J940" s="95"/>
    </row>
    <row r="941" spans="3:10" x14ac:dyDescent="0.2">
      <c r="C941" s="10"/>
      <c r="D941" s="10"/>
      <c r="E941" s="95"/>
      <c r="F941" s="95"/>
      <c r="G941" s="95"/>
      <c r="H941" s="95"/>
      <c r="I941" s="95"/>
      <c r="J941" s="95"/>
    </row>
    <row r="942" spans="3:10" x14ac:dyDescent="0.2">
      <c r="C942" s="10"/>
      <c r="D942" s="10"/>
      <c r="E942" s="95"/>
      <c r="F942" s="95"/>
      <c r="G942" s="95"/>
      <c r="H942" s="95"/>
      <c r="I942" s="95"/>
      <c r="J942" s="95"/>
    </row>
    <row r="943" spans="3:10" x14ac:dyDescent="0.2">
      <c r="C943" s="10"/>
      <c r="D943" s="10"/>
      <c r="E943" s="95"/>
      <c r="F943" s="95"/>
      <c r="G943" s="95"/>
      <c r="H943" s="95"/>
      <c r="I943" s="95"/>
      <c r="J943" s="95"/>
    </row>
    <row r="944" spans="3:10" x14ac:dyDescent="0.2">
      <c r="C944" s="10"/>
      <c r="D944" s="10"/>
      <c r="E944" s="95"/>
      <c r="F944" s="95"/>
      <c r="G944" s="95"/>
      <c r="H944" s="95"/>
      <c r="I944" s="95"/>
      <c r="J944" s="95"/>
    </row>
    <row r="945" spans="3:10" x14ac:dyDescent="0.2">
      <c r="C945" s="10"/>
      <c r="D945" s="10"/>
      <c r="E945" s="95"/>
      <c r="F945" s="95"/>
      <c r="G945" s="95"/>
      <c r="H945" s="95"/>
      <c r="I945" s="95"/>
      <c r="J945" s="95"/>
    </row>
    <row r="946" spans="3:10" x14ac:dyDescent="0.2">
      <c r="C946" s="10"/>
      <c r="D946" s="10"/>
      <c r="E946" s="95"/>
      <c r="F946" s="95"/>
      <c r="G946" s="95"/>
      <c r="H946" s="95"/>
      <c r="I946" s="95"/>
      <c r="J946" s="95"/>
    </row>
    <row r="947" spans="3:10" x14ac:dyDescent="0.2">
      <c r="C947" s="10"/>
      <c r="D947" s="10"/>
      <c r="E947" s="95"/>
      <c r="F947" s="95"/>
      <c r="G947" s="95"/>
      <c r="H947" s="95"/>
      <c r="I947" s="95"/>
      <c r="J947" s="95"/>
    </row>
    <row r="948" spans="3:10" x14ac:dyDescent="0.2">
      <c r="C948" s="10"/>
      <c r="D948" s="10"/>
      <c r="E948" s="95"/>
      <c r="F948" s="95"/>
      <c r="G948" s="95"/>
      <c r="H948" s="95"/>
      <c r="I948" s="95"/>
      <c r="J948" s="95"/>
    </row>
    <row r="949" spans="3:10" x14ac:dyDescent="0.2">
      <c r="C949" s="10"/>
      <c r="D949" s="10"/>
      <c r="E949" s="95"/>
      <c r="F949" s="95"/>
      <c r="G949" s="95"/>
      <c r="H949" s="95"/>
      <c r="I949" s="95"/>
      <c r="J949" s="95"/>
    </row>
    <row r="950" spans="3:10" x14ac:dyDescent="0.2">
      <c r="C950" s="10"/>
      <c r="D950" s="10"/>
      <c r="E950" s="95"/>
      <c r="F950" s="95"/>
      <c r="G950" s="95"/>
      <c r="H950" s="95"/>
      <c r="I950" s="95"/>
      <c r="J950" s="95"/>
    </row>
    <row r="951" spans="3:10" x14ac:dyDescent="0.2">
      <c r="C951" s="10"/>
      <c r="D951" s="10"/>
      <c r="E951" s="95"/>
      <c r="F951" s="95"/>
      <c r="G951" s="95"/>
      <c r="H951" s="95"/>
      <c r="I951" s="95"/>
      <c r="J951" s="95"/>
    </row>
    <row r="952" spans="3:10" x14ac:dyDescent="0.2">
      <c r="C952" s="10"/>
      <c r="D952" s="10"/>
      <c r="E952" s="95"/>
      <c r="F952" s="95"/>
      <c r="G952" s="95"/>
      <c r="H952" s="95"/>
      <c r="I952" s="95"/>
      <c r="J952" s="95"/>
    </row>
    <row r="953" spans="3:10" x14ac:dyDescent="0.2">
      <c r="C953" s="10"/>
      <c r="D953" s="10"/>
      <c r="E953" s="95"/>
      <c r="F953" s="95"/>
      <c r="G953" s="95"/>
      <c r="H953" s="95"/>
      <c r="I953" s="95"/>
      <c r="J953" s="95"/>
    </row>
    <row r="954" spans="3:10" x14ac:dyDescent="0.2">
      <c r="C954" s="10"/>
      <c r="D954" s="10"/>
      <c r="E954" s="95"/>
      <c r="F954" s="95"/>
      <c r="G954" s="95"/>
      <c r="H954" s="95"/>
      <c r="I954" s="95"/>
      <c r="J954" s="95"/>
    </row>
    <row r="955" spans="3:10" x14ac:dyDescent="0.2">
      <c r="C955" s="10"/>
      <c r="D955" s="10"/>
      <c r="E955" s="95"/>
      <c r="F955" s="95"/>
      <c r="G955" s="95"/>
      <c r="H955" s="95"/>
      <c r="I955" s="95"/>
      <c r="J955" s="95"/>
    </row>
    <row r="956" spans="3:10" x14ac:dyDescent="0.2">
      <c r="C956" s="10"/>
      <c r="D956" s="10"/>
      <c r="E956" s="95"/>
      <c r="F956" s="95"/>
      <c r="G956" s="95"/>
      <c r="H956" s="95"/>
      <c r="I956" s="95"/>
      <c r="J956" s="95"/>
    </row>
    <row r="957" spans="3:10" x14ac:dyDescent="0.2">
      <c r="C957" s="10"/>
      <c r="D957" s="10"/>
      <c r="E957" s="95"/>
      <c r="F957" s="95"/>
      <c r="G957" s="95"/>
      <c r="H957" s="95"/>
      <c r="I957" s="95"/>
      <c r="J957" s="95"/>
    </row>
    <row r="958" spans="3:10" x14ac:dyDescent="0.2">
      <c r="C958" s="10"/>
      <c r="D958" s="10"/>
      <c r="E958" s="95"/>
      <c r="F958" s="95"/>
      <c r="G958" s="95"/>
      <c r="H958" s="95"/>
      <c r="I958" s="95"/>
      <c r="J958" s="95"/>
    </row>
    <row r="959" spans="3:10" x14ac:dyDescent="0.2">
      <c r="C959" s="10"/>
      <c r="D959" s="10"/>
      <c r="E959" s="95"/>
      <c r="F959" s="95"/>
      <c r="G959" s="95"/>
      <c r="H959" s="95"/>
      <c r="I959" s="95"/>
      <c r="J959" s="95"/>
    </row>
    <row r="960" spans="3:10" x14ac:dyDescent="0.2">
      <c r="C960" s="10"/>
      <c r="D960" s="10"/>
      <c r="E960" s="95"/>
      <c r="F960" s="95"/>
      <c r="G960" s="95"/>
      <c r="H960" s="95"/>
      <c r="I960" s="95"/>
      <c r="J960" s="95"/>
    </row>
    <row r="961" spans="3:10" x14ac:dyDescent="0.2">
      <c r="C961" s="10"/>
      <c r="D961" s="10"/>
      <c r="E961" s="95"/>
      <c r="F961" s="95"/>
      <c r="G961" s="95"/>
      <c r="H961" s="95"/>
      <c r="I961" s="95"/>
      <c r="J961" s="95"/>
    </row>
    <row r="962" spans="3:10" x14ac:dyDescent="0.2">
      <c r="C962" s="10"/>
      <c r="D962" s="10"/>
      <c r="E962" s="95"/>
      <c r="F962" s="95"/>
      <c r="G962" s="95"/>
      <c r="H962" s="95"/>
      <c r="I962" s="95"/>
      <c r="J962" s="95"/>
    </row>
    <row r="963" spans="3:10" x14ac:dyDescent="0.2">
      <c r="C963" s="10"/>
      <c r="D963" s="10"/>
      <c r="E963" s="95"/>
      <c r="F963" s="95"/>
      <c r="G963" s="95"/>
      <c r="H963" s="95"/>
      <c r="I963" s="95"/>
      <c r="J963" s="95"/>
    </row>
    <row r="964" spans="3:10" x14ac:dyDescent="0.2">
      <c r="C964" s="10"/>
      <c r="D964" s="10"/>
      <c r="E964" s="95"/>
      <c r="F964" s="95"/>
      <c r="G964" s="95"/>
      <c r="H964" s="95"/>
      <c r="I964" s="95"/>
      <c r="J964" s="95"/>
    </row>
    <row r="965" spans="3:10" x14ac:dyDescent="0.2">
      <c r="C965" s="10"/>
      <c r="D965" s="10"/>
      <c r="E965" s="95"/>
      <c r="F965" s="95"/>
      <c r="G965" s="95"/>
      <c r="H965" s="95"/>
      <c r="I965" s="95"/>
      <c r="J965" s="95"/>
    </row>
    <row r="966" spans="3:10" x14ac:dyDescent="0.2">
      <c r="C966" s="10"/>
      <c r="D966" s="10"/>
      <c r="E966" s="95"/>
      <c r="F966" s="95"/>
      <c r="G966" s="95"/>
      <c r="H966" s="95"/>
      <c r="I966" s="95"/>
      <c r="J966" s="95"/>
    </row>
    <row r="967" spans="3:10" x14ac:dyDescent="0.2">
      <c r="C967" s="10"/>
      <c r="D967" s="10"/>
      <c r="E967" s="95"/>
      <c r="F967" s="95"/>
      <c r="G967" s="95"/>
      <c r="H967" s="95"/>
      <c r="I967" s="95"/>
      <c r="J967" s="95"/>
    </row>
    <row r="968" spans="3:10" x14ac:dyDescent="0.2">
      <c r="C968" s="10"/>
      <c r="D968" s="10"/>
      <c r="E968" s="95"/>
      <c r="F968" s="95"/>
      <c r="G968" s="95"/>
      <c r="H968" s="95"/>
      <c r="I968" s="95"/>
      <c r="J968" s="95"/>
    </row>
    <row r="969" spans="3:10" x14ac:dyDescent="0.2">
      <c r="C969" s="10"/>
      <c r="D969" s="10"/>
      <c r="E969" s="95"/>
      <c r="F969" s="95"/>
      <c r="G969" s="95"/>
      <c r="H969" s="95"/>
      <c r="I969" s="95"/>
      <c r="J969" s="95"/>
    </row>
    <row r="970" spans="3:10" x14ac:dyDescent="0.2">
      <c r="C970" s="10"/>
      <c r="D970" s="10"/>
      <c r="E970" s="95"/>
      <c r="F970" s="95"/>
      <c r="G970" s="95"/>
      <c r="H970" s="95"/>
      <c r="I970" s="95"/>
      <c r="J970" s="95"/>
    </row>
    <row r="971" spans="3:10" x14ac:dyDescent="0.2">
      <c r="C971" s="10"/>
      <c r="D971" s="10"/>
      <c r="E971" s="95"/>
      <c r="F971" s="95"/>
      <c r="G971" s="95"/>
      <c r="H971" s="95"/>
      <c r="I971" s="95"/>
      <c r="J971" s="95"/>
    </row>
    <row r="972" spans="3:10" x14ac:dyDescent="0.2">
      <c r="C972" s="10"/>
      <c r="D972" s="10"/>
      <c r="E972" s="95"/>
      <c r="F972" s="95"/>
      <c r="G972" s="95"/>
      <c r="H972" s="95"/>
      <c r="I972" s="95"/>
      <c r="J972" s="95"/>
    </row>
    <row r="973" spans="3:10" x14ac:dyDescent="0.2">
      <c r="C973" s="10"/>
      <c r="D973" s="10"/>
      <c r="E973" s="95"/>
      <c r="F973" s="95"/>
      <c r="G973" s="95"/>
      <c r="H973" s="95"/>
      <c r="I973" s="95"/>
      <c r="J973" s="95"/>
    </row>
    <row r="974" spans="3:10" x14ac:dyDescent="0.2">
      <c r="C974" s="10"/>
      <c r="D974" s="10"/>
      <c r="E974" s="95"/>
      <c r="F974" s="95"/>
      <c r="G974" s="95"/>
      <c r="H974" s="95"/>
      <c r="I974" s="95"/>
      <c r="J974" s="95"/>
    </row>
    <row r="975" spans="3:10" x14ac:dyDescent="0.2">
      <c r="C975" s="10"/>
      <c r="D975" s="10"/>
      <c r="E975" s="95"/>
      <c r="F975" s="95"/>
      <c r="G975" s="95"/>
      <c r="H975" s="95"/>
      <c r="I975" s="95"/>
      <c r="J975" s="95"/>
    </row>
    <row r="976" spans="3:10" x14ac:dyDescent="0.2">
      <c r="C976" s="10"/>
      <c r="D976" s="10"/>
      <c r="E976" s="95"/>
      <c r="F976" s="95"/>
      <c r="G976" s="95"/>
      <c r="H976" s="95"/>
      <c r="I976" s="95"/>
      <c r="J976" s="95"/>
    </row>
    <row r="977" spans="3:10" x14ac:dyDescent="0.2">
      <c r="C977" s="10"/>
      <c r="D977" s="10"/>
      <c r="E977" s="95"/>
      <c r="F977" s="95"/>
      <c r="G977" s="95"/>
      <c r="H977" s="95"/>
      <c r="I977" s="95"/>
      <c r="J977" s="95"/>
    </row>
    <row r="978" spans="3:10" x14ac:dyDescent="0.2">
      <c r="C978" s="10"/>
      <c r="D978" s="10"/>
      <c r="E978" s="95"/>
      <c r="F978" s="95"/>
      <c r="G978" s="95"/>
      <c r="H978" s="95"/>
      <c r="I978" s="95"/>
      <c r="J978" s="95"/>
    </row>
    <row r="979" spans="3:10" x14ac:dyDescent="0.2">
      <c r="C979" s="10"/>
      <c r="D979" s="10"/>
      <c r="E979" s="95"/>
      <c r="F979" s="95"/>
      <c r="G979" s="95"/>
      <c r="H979" s="95"/>
      <c r="I979" s="95"/>
      <c r="J979" s="95"/>
    </row>
    <row r="980" spans="3:10" x14ac:dyDescent="0.2">
      <c r="C980" s="10"/>
      <c r="D980" s="10"/>
      <c r="E980" s="95"/>
      <c r="F980" s="95"/>
      <c r="G980" s="95"/>
      <c r="H980" s="95"/>
      <c r="I980" s="95"/>
      <c r="J980" s="95"/>
    </row>
    <row r="981" spans="3:10" x14ac:dyDescent="0.2">
      <c r="C981" s="10"/>
      <c r="D981" s="10"/>
      <c r="E981" s="95"/>
      <c r="F981" s="95"/>
      <c r="G981" s="95"/>
      <c r="H981" s="95"/>
      <c r="I981" s="95"/>
      <c r="J981" s="95"/>
    </row>
    <row r="982" spans="3:10" x14ac:dyDescent="0.2">
      <c r="C982" s="10"/>
      <c r="D982" s="10"/>
      <c r="E982" s="95"/>
      <c r="F982" s="95"/>
      <c r="G982" s="95"/>
      <c r="H982" s="95"/>
      <c r="I982" s="95"/>
      <c r="J982" s="95"/>
    </row>
    <row r="983" spans="3:10" x14ac:dyDescent="0.2">
      <c r="C983" s="10"/>
      <c r="D983" s="10"/>
      <c r="E983" s="95"/>
      <c r="F983" s="95"/>
      <c r="G983" s="95"/>
      <c r="H983" s="95"/>
      <c r="I983" s="95"/>
      <c r="J983" s="95"/>
    </row>
    <row r="984" spans="3:10" x14ac:dyDescent="0.2">
      <c r="C984" s="10"/>
      <c r="D984" s="10"/>
      <c r="E984" s="95"/>
      <c r="F984" s="95"/>
      <c r="G984" s="95"/>
      <c r="H984" s="95"/>
      <c r="I984" s="95"/>
      <c r="J984" s="95"/>
    </row>
    <row r="985" spans="3:10" x14ac:dyDescent="0.2">
      <c r="C985" s="10"/>
      <c r="D985" s="10"/>
      <c r="E985" s="95"/>
      <c r="F985" s="95"/>
      <c r="G985" s="95"/>
      <c r="H985" s="95"/>
      <c r="I985" s="95"/>
      <c r="J985" s="95"/>
    </row>
    <row r="986" spans="3:10" x14ac:dyDescent="0.2">
      <c r="C986" s="10"/>
      <c r="D986" s="10"/>
      <c r="E986" s="95"/>
      <c r="F986" s="95"/>
      <c r="G986" s="95"/>
      <c r="H986" s="95"/>
      <c r="I986" s="95"/>
      <c r="J986" s="95"/>
    </row>
    <row r="987" spans="3:10" x14ac:dyDescent="0.2">
      <c r="C987" s="10"/>
      <c r="D987" s="10"/>
      <c r="E987" s="95"/>
      <c r="F987" s="95"/>
      <c r="G987" s="95"/>
      <c r="H987" s="95"/>
      <c r="I987" s="95"/>
      <c r="J987" s="95"/>
    </row>
    <row r="988" spans="3:10" x14ac:dyDescent="0.2">
      <c r="C988" s="10"/>
      <c r="D988" s="10"/>
      <c r="E988" s="95"/>
      <c r="F988" s="95"/>
      <c r="G988" s="95"/>
      <c r="H988" s="95"/>
      <c r="I988" s="95"/>
      <c r="J988" s="95"/>
    </row>
    <row r="989" spans="3:10" x14ac:dyDescent="0.2">
      <c r="C989" s="10"/>
      <c r="D989" s="10"/>
      <c r="E989" s="95"/>
      <c r="F989" s="95"/>
      <c r="G989" s="95"/>
      <c r="H989" s="95"/>
      <c r="I989" s="95"/>
      <c r="J989" s="95"/>
    </row>
    <row r="990" spans="3:10" x14ac:dyDescent="0.2">
      <c r="C990" s="10"/>
      <c r="D990" s="10"/>
      <c r="E990" s="95"/>
      <c r="F990" s="95"/>
      <c r="G990" s="95"/>
      <c r="H990" s="95"/>
      <c r="I990" s="95"/>
      <c r="J990" s="95"/>
    </row>
    <row r="991" spans="3:10" x14ac:dyDescent="0.2">
      <c r="C991" s="10"/>
      <c r="D991" s="10"/>
      <c r="E991" s="95"/>
      <c r="F991" s="95"/>
      <c r="G991" s="95"/>
      <c r="H991" s="95"/>
      <c r="I991" s="95"/>
      <c r="J991" s="95"/>
    </row>
    <row r="992" spans="3:10" x14ac:dyDescent="0.2">
      <c r="C992" s="10"/>
      <c r="D992" s="10"/>
      <c r="E992" s="95"/>
      <c r="F992" s="95"/>
      <c r="G992" s="95"/>
      <c r="H992" s="95"/>
      <c r="I992" s="95"/>
      <c r="J992" s="95"/>
    </row>
    <row r="993" spans="3:10" x14ac:dyDescent="0.2">
      <c r="C993" s="10"/>
      <c r="D993" s="10"/>
      <c r="E993" s="95"/>
      <c r="F993" s="95"/>
      <c r="G993" s="95"/>
      <c r="H993" s="95"/>
      <c r="I993" s="95"/>
      <c r="J993" s="95"/>
    </row>
    <row r="994" spans="3:10" x14ac:dyDescent="0.2">
      <c r="C994" s="10"/>
      <c r="D994" s="10"/>
      <c r="E994" s="95"/>
      <c r="F994" s="95"/>
      <c r="G994" s="95"/>
      <c r="H994" s="95"/>
      <c r="I994" s="95"/>
      <c r="J994" s="95"/>
    </row>
    <row r="995" spans="3:10" x14ac:dyDescent="0.2">
      <c r="C995" s="10"/>
      <c r="D995" s="10"/>
      <c r="E995" s="95"/>
      <c r="F995" s="95"/>
      <c r="G995" s="95"/>
      <c r="H995" s="95"/>
      <c r="I995" s="95"/>
      <c r="J995" s="95"/>
    </row>
    <row r="996" spans="3:10" x14ac:dyDescent="0.2">
      <c r="C996" s="10"/>
      <c r="D996" s="10"/>
      <c r="E996" s="95"/>
      <c r="F996" s="95"/>
      <c r="G996" s="95"/>
      <c r="H996" s="95"/>
      <c r="I996" s="95"/>
      <c r="J996" s="95"/>
    </row>
    <row r="997" spans="3:10" x14ac:dyDescent="0.2">
      <c r="C997" s="10"/>
      <c r="D997" s="10"/>
      <c r="E997" s="95"/>
      <c r="F997" s="95"/>
      <c r="G997" s="95"/>
      <c r="H997" s="95"/>
      <c r="I997" s="95"/>
      <c r="J997" s="95"/>
    </row>
    <row r="998" spans="3:10" x14ac:dyDescent="0.2">
      <c r="C998" s="10"/>
      <c r="D998" s="10"/>
      <c r="E998" s="95"/>
      <c r="F998" s="95"/>
      <c r="G998" s="95"/>
      <c r="H998" s="95"/>
      <c r="I998" s="95"/>
      <c r="J998" s="95"/>
    </row>
    <row r="999" spans="3:10" x14ac:dyDescent="0.2">
      <c r="C999" s="10"/>
      <c r="D999" s="10"/>
      <c r="E999" s="95"/>
      <c r="F999" s="95"/>
      <c r="G999" s="95"/>
      <c r="H999" s="95"/>
      <c r="I999" s="95"/>
      <c r="J999" s="95"/>
    </row>
    <row r="1000" spans="3:10" x14ac:dyDescent="0.2">
      <c r="C1000" s="10"/>
      <c r="D1000" s="10"/>
      <c r="E1000" s="95"/>
      <c r="F1000" s="95"/>
      <c r="G1000" s="95"/>
      <c r="H1000" s="95"/>
      <c r="I1000" s="95"/>
      <c r="J1000" s="95"/>
    </row>
    <row r="1001" spans="3:10" x14ac:dyDescent="0.2">
      <c r="C1001" s="10"/>
      <c r="D1001" s="10"/>
      <c r="E1001" s="95"/>
      <c r="F1001" s="95"/>
      <c r="G1001" s="95"/>
      <c r="H1001" s="95"/>
      <c r="I1001" s="95"/>
      <c r="J1001" s="95"/>
    </row>
    <row r="1002" spans="3:10" x14ac:dyDescent="0.2">
      <c r="C1002" s="10"/>
      <c r="D1002" s="10"/>
      <c r="E1002" s="95"/>
      <c r="F1002" s="95"/>
      <c r="G1002" s="95"/>
      <c r="H1002" s="95"/>
      <c r="I1002" s="95"/>
      <c r="J1002" s="95"/>
    </row>
    <row r="1003" spans="3:10" x14ac:dyDescent="0.2">
      <c r="C1003" s="10"/>
      <c r="D1003" s="10"/>
      <c r="E1003" s="95"/>
      <c r="F1003" s="95"/>
      <c r="G1003" s="95"/>
      <c r="H1003" s="95"/>
      <c r="I1003" s="95"/>
      <c r="J1003" s="95"/>
    </row>
    <row r="1004" spans="3:10" x14ac:dyDescent="0.2">
      <c r="C1004" s="10"/>
      <c r="D1004" s="10"/>
      <c r="E1004" s="95"/>
      <c r="F1004" s="95"/>
      <c r="G1004" s="95"/>
      <c r="H1004" s="95"/>
      <c r="I1004" s="95"/>
      <c r="J1004" s="95"/>
    </row>
    <row r="1005" spans="3:10" x14ac:dyDescent="0.2">
      <c r="C1005" s="10"/>
      <c r="D1005" s="10"/>
      <c r="E1005" s="95"/>
      <c r="F1005" s="95"/>
      <c r="G1005" s="95"/>
      <c r="H1005" s="95"/>
      <c r="I1005" s="95"/>
      <c r="J1005" s="95"/>
    </row>
    <row r="1006" spans="3:10" x14ac:dyDescent="0.2">
      <c r="C1006" s="10"/>
      <c r="D1006" s="10"/>
      <c r="E1006" s="95"/>
      <c r="F1006" s="95"/>
      <c r="G1006" s="95"/>
      <c r="H1006" s="95"/>
      <c r="I1006" s="95"/>
      <c r="J1006" s="95"/>
    </row>
    <row r="1007" spans="3:10" x14ac:dyDescent="0.2">
      <c r="C1007" s="10"/>
      <c r="D1007" s="10"/>
      <c r="E1007" s="95"/>
      <c r="F1007" s="95"/>
      <c r="G1007" s="95"/>
      <c r="H1007" s="95"/>
      <c r="I1007" s="95"/>
      <c r="J1007" s="95"/>
    </row>
    <row r="1008" spans="3:10" x14ac:dyDescent="0.2">
      <c r="C1008" s="10"/>
      <c r="D1008" s="10"/>
      <c r="E1008" s="95"/>
      <c r="F1008" s="95"/>
      <c r="G1008" s="95"/>
      <c r="H1008" s="95"/>
      <c r="I1008" s="95"/>
      <c r="J1008" s="95"/>
    </row>
    <row r="1009" spans="3:10" x14ac:dyDescent="0.2">
      <c r="C1009" s="10"/>
      <c r="D1009" s="10"/>
      <c r="E1009" s="95"/>
      <c r="F1009" s="95"/>
      <c r="G1009" s="95"/>
      <c r="H1009" s="95"/>
      <c r="I1009" s="95"/>
      <c r="J1009" s="95"/>
    </row>
    <row r="1010" spans="3:10" x14ac:dyDescent="0.2">
      <c r="C1010" s="10"/>
      <c r="D1010" s="10"/>
      <c r="E1010" s="95"/>
      <c r="F1010" s="95"/>
      <c r="G1010" s="95"/>
      <c r="H1010" s="95"/>
      <c r="I1010" s="95"/>
      <c r="J1010" s="95"/>
    </row>
    <row r="1011" spans="3:10" x14ac:dyDescent="0.2">
      <c r="C1011" s="10"/>
      <c r="D1011" s="10"/>
      <c r="E1011" s="95"/>
      <c r="F1011" s="95"/>
      <c r="G1011" s="95"/>
      <c r="H1011" s="95"/>
      <c r="I1011" s="95"/>
      <c r="J1011" s="95"/>
    </row>
    <row r="1012" spans="3:10" x14ac:dyDescent="0.2">
      <c r="C1012" s="10"/>
      <c r="D1012" s="10"/>
      <c r="E1012" s="95"/>
      <c r="F1012" s="95"/>
      <c r="G1012" s="95"/>
      <c r="H1012" s="95"/>
      <c r="I1012" s="95"/>
      <c r="J1012" s="95"/>
    </row>
    <row r="1013" spans="3:10" x14ac:dyDescent="0.2">
      <c r="C1013" s="10"/>
      <c r="D1013" s="10"/>
      <c r="E1013" s="95"/>
      <c r="F1013" s="95"/>
      <c r="G1013" s="95"/>
      <c r="H1013" s="95"/>
      <c r="I1013" s="95"/>
      <c r="J1013" s="95"/>
    </row>
    <row r="1014" spans="3:10" x14ac:dyDescent="0.2">
      <c r="C1014" s="10"/>
      <c r="D1014" s="10"/>
      <c r="E1014" s="95"/>
      <c r="F1014" s="95"/>
      <c r="G1014" s="95"/>
      <c r="H1014" s="95"/>
      <c r="I1014" s="95"/>
      <c r="J1014" s="95"/>
    </row>
    <row r="1015" spans="3:10" x14ac:dyDescent="0.2">
      <c r="C1015" s="10"/>
      <c r="D1015" s="10"/>
      <c r="E1015" s="95"/>
      <c r="F1015" s="95"/>
      <c r="G1015" s="95"/>
      <c r="H1015" s="95"/>
      <c r="I1015" s="95"/>
      <c r="J1015" s="95"/>
    </row>
    <row r="1016" spans="3:10" x14ac:dyDescent="0.2">
      <c r="C1016" s="10"/>
      <c r="D1016" s="10"/>
      <c r="E1016" s="95"/>
      <c r="F1016" s="95"/>
      <c r="G1016" s="95"/>
      <c r="H1016" s="95"/>
      <c r="I1016" s="95"/>
      <c r="J1016" s="95"/>
    </row>
    <row r="1017" spans="3:10" x14ac:dyDescent="0.2">
      <c r="C1017" s="10"/>
      <c r="D1017" s="10"/>
      <c r="E1017" s="95"/>
      <c r="F1017" s="95"/>
      <c r="G1017" s="95"/>
      <c r="H1017" s="95"/>
      <c r="I1017" s="95"/>
      <c r="J1017" s="95"/>
    </row>
    <row r="1018" spans="3:10" x14ac:dyDescent="0.2">
      <c r="C1018" s="10"/>
      <c r="D1018" s="10"/>
      <c r="E1018" s="95"/>
      <c r="F1018" s="95"/>
      <c r="G1018" s="95"/>
      <c r="H1018" s="95"/>
      <c r="I1018" s="95"/>
      <c r="J1018" s="95"/>
    </row>
    <row r="1019" spans="3:10" x14ac:dyDescent="0.2">
      <c r="C1019" s="10"/>
      <c r="D1019" s="10"/>
      <c r="E1019" s="95"/>
      <c r="F1019" s="95"/>
      <c r="G1019" s="95"/>
      <c r="H1019" s="95"/>
      <c r="I1019" s="95"/>
      <c r="J1019" s="95"/>
    </row>
    <row r="1020" spans="3:10" x14ac:dyDescent="0.2">
      <c r="C1020" s="10"/>
      <c r="D1020" s="10"/>
      <c r="E1020" s="95"/>
      <c r="F1020" s="95"/>
      <c r="G1020" s="95"/>
      <c r="H1020" s="95"/>
      <c r="I1020" s="95"/>
      <c r="J1020" s="95"/>
    </row>
    <row r="1021" spans="3:10" x14ac:dyDescent="0.2">
      <c r="C1021" s="10"/>
      <c r="D1021" s="10"/>
      <c r="E1021" s="95"/>
      <c r="F1021" s="95"/>
      <c r="G1021" s="95"/>
      <c r="H1021" s="95"/>
      <c r="I1021" s="95"/>
      <c r="J1021" s="95"/>
    </row>
    <row r="1022" spans="3:10" x14ac:dyDescent="0.2">
      <c r="C1022" s="10"/>
      <c r="D1022" s="10"/>
      <c r="E1022" s="95"/>
      <c r="F1022" s="95"/>
      <c r="G1022" s="95"/>
      <c r="H1022" s="95"/>
      <c r="I1022" s="95"/>
      <c r="J1022" s="95"/>
    </row>
    <row r="1023" spans="3:10" x14ac:dyDescent="0.2">
      <c r="C1023" s="10"/>
      <c r="D1023" s="10"/>
      <c r="E1023" s="95"/>
      <c r="F1023" s="95"/>
      <c r="G1023" s="95"/>
      <c r="H1023" s="95"/>
      <c r="I1023" s="95"/>
      <c r="J1023" s="95"/>
    </row>
    <row r="1024" spans="3:10" x14ac:dyDescent="0.2">
      <c r="C1024" s="10"/>
      <c r="D1024" s="10"/>
      <c r="E1024" s="95"/>
      <c r="F1024" s="95"/>
      <c r="G1024" s="95"/>
      <c r="H1024" s="95"/>
      <c r="I1024" s="95"/>
      <c r="J1024" s="95"/>
    </row>
    <row r="1025" spans="3:10" x14ac:dyDescent="0.2">
      <c r="C1025" s="10"/>
      <c r="D1025" s="10"/>
      <c r="E1025" s="95"/>
      <c r="F1025" s="95"/>
      <c r="G1025" s="95"/>
      <c r="H1025" s="95"/>
      <c r="I1025" s="95"/>
      <c r="J1025" s="95"/>
    </row>
    <row r="1026" spans="3:10" x14ac:dyDescent="0.2">
      <c r="C1026" s="10"/>
      <c r="D1026" s="10"/>
      <c r="E1026" s="95"/>
      <c r="F1026" s="95"/>
      <c r="G1026" s="95"/>
      <c r="H1026" s="95"/>
      <c r="I1026" s="95"/>
      <c r="J1026" s="95"/>
    </row>
    <row r="1027" spans="3:10" x14ac:dyDescent="0.2">
      <c r="C1027" s="10"/>
      <c r="D1027" s="10"/>
      <c r="E1027" s="95"/>
      <c r="F1027" s="95"/>
      <c r="G1027" s="95"/>
      <c r="H1027" s="95"/>
      <c r="I1027" s="95"/>
      <c r="J1027" s="95"/>
    </row>
    <row r="1028" spans="3:10" x14ac:dyDescent="0.2">
      <c r="C1028" s="10"/>
      <c r="D1028" s="10"/>
      <c r="E1028" s="95"/>
      <c r="F1028" s="95"/>
      <c r="G1028" s="95"/>
      <c r="H1028" s="95"/>
      <c r="I1028" s="95"/>
      <c r="J1028" s="95"/>
    </row>
    <row r="1029" spans="3:10" x14ac:dyDescent="0.2">
      <c r="C1029" s="10"/>
      <c r="D1029" s="10"/>
      <c r="E1029" s="95"/>
      <c r="F1029" s="95"/>
      <c r="G1029" s="95"/>
      <c r="H1029" s="95"/>
      <c r="I1029" s="95"/>
      <c r="J1029" s="95"/>
    </row>
    <row r="1030" spans="3:10" x14ac:dyDescent="0.2">
      <c r="C1030" s="10"/>
      <c r="D1030" s="10"/>
      <c r="E1030" s="95"/>
      <c r="F1030" s="95"/>
      <c r="G1030" s="95"/>
      <c r="H1030" s="95"/>
      <c r="I1030" s="95"/>
      <c r="J1030" s="95"/>
    </row>
    <row r="1031" spans="3:10" x14ac:dyDescent="0.2">
      <c r="C1031" s="10"/>
      <c r="D1031" s="10"/>
      <c r="E1031" s="95"/>
      <c r="F1031" s="95"/>
      <c r="G1031" s="95"/>
      <c r="H1031" s="95"/>
      <c r="I1031" s="95"/>
      <c r="J1031" s="95"/>
    </row>
    <row r="1032" spans="3:10" x14ac:dyDescent="0.2">
      <c r="C1032" s="10"/>
      <c r="D1032" s="10"/>
      <c r="E1032" s="95"/>
      <c r="F1032" s="95"/>
      <c r="G1032" s="95"/>
      <c r="H1032" s="95"/>
      <c r="I1032" s="95"/>
      <c r="J1032" s="95"/>
    </row>
    <row r="1033" spans="3:10" x14ac:dyDescent="0.2">
      <c r="C1033" s="10"/>
      <c r="D1033" s="10"/>
      <c r="E1033" s="95"/>
      <c r="F1033" s="95"/>
      <c r="G1033" s="95"/>
      <c r="H1033" s="95"/>
      <c r="I1033" s="95"/>
      <c r="J1033" s="95"/>
    </row>
    <row r="1034" spans="3:10" x14ac:dyDescent="0.2">
      <c r="C1034" s="10"/>
      <c r="D1034" s="10"/>
      <c r="E1034" s="95"/>
      <c r="F1034" s="95"/>
      <c r="G1034" s="95"/>
      <c r="H1034" s="95"/>
      <c r="I1034" s="95"/>
      <c r="J1034" s="95"/>
    </row>
    <row r="1035" spans="3:10" x14ac:dyDescent="0.2">
      <c r="C1035" s="10"/>
      <c r="D1035" s="10"/>
      <c r="E1035" s="95"/>
      <c r="F1035" s="95"/>
      <c r="G1035" s="95"/>
      <c r="H1035" s="95"/>
      <c r="I1035" s="95"/>
      <c r="J1035" s="95"/>
    </row>
    <row r="1036" spans="3:10" x14ac:dyDescent="0.2">
      <c r="C1036" s="10"/>
      <c r="D1036" s="10"/>
      <c r="E1036" s="95"/>
      <c r="F1036" s="95"/>
      <c r="G1036" s="95"/>
      <c r="H1036" s="95"/>
      <c r="I1036" s="95"/>
      <c r="J1036" s="95"/>
    </row>
    <row r="1037" spans="3:10" x14ac:dyDescent="0.2">
      <c r="C1037" s="10"/>
      <c r="D1037" s="10"/>
      <c r="E1037" s="95"/>
      <c r="F1037" s="95"/>
      <c r="G1037" s="95"/>
      <c r="H1037" s="95"/>
      <c r="I1037" s="95"/>
      <c r="J1037" s="95"/>
    </row>
    <row r="1038" spans="3:10" x14ac:dyDescent="0.2">
      <c r="C1038" s="10"/>
      <c r="D1038" s="10"/>
      <c r="E1038" s="95"/>
      <c r="F1038" s="95"/>
      <c r="G1038" s="95"/>
      <c r="H1038" s="95"/>
      <c r="I1038" s="95"/>
      <c r="J1038" s="95"/>
    </row>
    <row r="1039" spans="3:10" x14ac:dyDescent="0.2">
      <c r="C1039" s="10"/>
      <c r="D1039" s="10"/>
      <c r="E1039" s="95"/>
      <c r="F1039" s="95"/>
      <c r="G1039" s="95"/>
      <c r="H1039" s="95"/>
      <c r="I1039" s="95"/>
      <c r="J1039" s="95"/>
    </row>
    <row r="1040" spans="3:10" x14ac:dyDescent="0.2">
      <c r="C1040" s="10"/>
      <c r="D1040" s="10"/>
      <c r="E1040" s="95"/>
      <c r="F1040" s="95"/>
      <c r="G1040" s="95"/>
      <c r="H1040" s="95"/>
      <c r="I1040" s="95"/>
      <c r="J1040" s="95"/>
    </row>
    <row r="1041" spans="3:10" x14ac:dyDescent="0.2">
      <c r="C1041" s="10"/>
      <c r="D1041" s="10"/>
      <c r="E1041" s="95"/>
      <c r="F1041" s="95"/>
      <c r="G1041" s="95"/>
      <c r="H1041" s="95"/>
      <c r="I1041" s="95"/>
      <c r="J1041" s="95"/>
    </row>
    <row r="1042" spans="3:10" x14ac:dyDescent="0.2">
      <c r="C1042" s="10"/>
      <c r="D1042" s="10"/>
      <c r="E1042" s="95"/>
      <c r="F1042" s="95"/>
      <c r="G1042" s="95"/>
      <c r="H1042" s="95"/>
      <c r="I1042" s="95"/>
      <c r="J1042" s="95"/>
    </row>
    <row r="1043" spans="3:10" x14ac:dyDescent="0.2">
      <c r="C1043" s="10"/>
      <c r="D1043" s="10"/>
      <c r="E1043" s="95"/>
      <c r="F1043" s="95"/>
      <c r="G1043" s="95"/>
      <c r="H1043" s="95"/>
      <c r="I1043" s="95"/>
      <c r="J1043" s="95"/>
    </row>
    <row r="1044" spans="3:10" x14ac:dyDescent="0.2">
      <c r="C1044" s="10"/>
      <c r="D1044" s="10"/>
      <c r="E1044" s="95"/>
      <c r="F1044" s="95"/>
      <c r="G1044" s="95"/>
      <c r="H1044" s="95"/>
      <c r="I1044" s="95"/>
      <c r="J1044" s="95"/>
    </row>
    <row r="1045" spans="3:10" x14ac:dyDescent="0.2">
      <c r="C1045" s="10"/>
      <c r="D1045" s="10"/>
      <c r="E1045" s="95"/>
      <c r="F1045" s="95"/>
      <c r="G1045" s="95"/>
      <c r="H1045" s="95"/>
      <c r="I1045" s="95"/>
      <c r="J1045" s="95"/>
    </row>
    <row r="1046" spans="3:10" x14ac:dyDescent="0.2">
      <c r="C1046" s="10"/>
      <c r="D1046" s="10"/>
      <c r="E1046" s="95"/>
      <c r="F1046" s="95"/>
      <c r="G1046" s="95"/>
      <c r="H1046" s="95"/>
      <c r="I1046" s="95"/>
      <c r="J1046" s="95"/>
    </row>
    <row r="1047" spans="3:10" x14ac:dyDescent="0.2">
      <c r="C1047" s="10"/>
      <c r="D1047" s="10"/>
      <c r="E1047" s="95"/>
      <c r="F1047" s="95"/>
      <c r="G1047" s="95"/>
      <c r="H1047" s="95"/>
      <c r="I1047" s="95"/>
      <c r="J1047" s="95"/>
    </row>
    <row r="1048" spans="3:10" x14ac:dyDescent="0.2">
      <c r="C1048" s="10"/>
      <c r="D1048" s="10"/>
      <c r="E1048" s="95"/>
      <c r="F1048" s="95"/>
      <c r="G1048" s="95"/>
      <c r="H1048" s="95"/>
      <c r="I1048" s="95"/>
      <c r="J1048" s="95"/>
    </row>
    <row r="1049" spans="3:10" x14ac:dyDescent="0.2">
      <c r="C1049" s="10"/>
      <c r="D1049" s="10"/>
      <c r="E1049" s="95"/>
      <c r="F1049" s="95"/>
      <c r="G1049" s="95"/>
      <c r="H1049" s="95"/>
      <c r="I1049" s="95"/>
      <c r="J1049" s="95"/>
    </row>
    <row r="1050" spans="3:10" x14ac:dyDescent="0.2">
      <c r="C1050" s="10"/>
      <c r="D1050" s="10"/>
      <c r="E1050" s="95"/>
      <c r="F1050" s="95"/>
      <c r="G1050" s="95"/>
      <c r="H1050" s="95"/>
      <c r="I1050" s="95"/>
      <c r="J1050" s="95"/>
    </row>
    <row r="1051" spans="3:10" x14ac:dyDescent="0.2">
      <c r="C1051" s="10"/>
      <c r="D1051" s="10"/>
      <c r="E1051" s="95"/>
      <c r="F1051" s="95"/>
      <c r="G1051" s="95"/>
      <c r="H1051" s="95"/>
      <c r="I1051" s="95"/>
      <c r="J1051" s="95"/>
    </row>
    <row r="1052" spans="3:10" x14ac:dyDescent="0.2">
      <c r="C1052" s="10"/>
      <c r="D1052" s="10"/>
      <c r="E1052" s="95"/>
      <c r="F1052" s="95"/>
      <c r="G1052" s="95"/>
      <c r="H1052" s="95"/>
      <c r="I1052" s="95"/>
      <c r="J1052" s="95"/>
    </row>
    <row r="1053" spans="3:10" x14ac:dyDescent="0.2">
      <c r="C1053" s="10"/>
      <c r="D1053" s="10"/>
      <c r="E1053" s="95"/>
      <c r="F1053" s="95"/>
      <c r="G1053" s="95"/>
      <c r="H1053" s="95"/>
      <c r="I1053" s="95"/>
      <c r="J1053" s="95"/>
    </row>
    <row r="1054" spans="3:10" x14ac:dyDescent="0.2">
      <c r="C1054" s="10"/>
      <c r="D1054" s="10"/>
      <c r="E1054" s="95"/>
      <c r="F1054" s="95"/>
      <c r="G1054" s="95"/>
      <c r="H1054" s="95"/>
      <c r="I1054" s="95"/>
      <c r="J1054" s="95"/>
    </row>
    <row r="1055" spans="3:10" x14ac:dyDescent="0.2">
      <c r="C1055" s="10"/>
      <c r="D1055" s="10"/>
      <c r="E1055" s="95"/>
      <c r="F1055" s="95"/>
      <c r="G1055" s="95"/>
      <c r="H1055" s="95"/>
      <c r="I1055" s="95"/>
      <c r="J1055" s="95"/>
    </row>
    <row r="1056" spans="3:10" x14ac:dyDescent="0.2">
      <c r="C1056" s="10"/>
      <c r="D1056" s="10"/>
      <c r="E1056" s="95"/>
      <c r="F1056" s="95"/>
      <c r="G1056" s="95"/>
      <c r="H1056" s="95"/>
      <c r="I1056" s="95"/>
      <c r="J1056" s="95"/>
    </row>
    <row r="1057" spans="3:10" x14ac:dyDescent="0.2">
      <c r="C1057" s="10"/>
      <c r="D1057" s="10"/>
      <c r="E1057" s="95"/>
      <c r="F1057" s="95"/>
      <c r="G1057" s="95"/>
      <c r="H1057" s="95"/>
      <c r="I1057" s="95"/>
      <c r="J1057" s="95"/>
    </row>
    <row r="1058" spans="3:10" x14ac:dyDescent="0.2">
      <c r="C1058" s="10"/>
      <c r="D1058" s="10"/>
      <c r="E1058" s="95"/>
      <c r="F1058" s="95"/>
      <c r="G1058" s="95"/>
      <c r="H1058" s="95"/>
      <c r="I1058" s="95"/>
      <c r="J1058" s="95"/>
    </row>
    <row r="1059" spans="3:10" x14ac:dyDescent="0.2">
      <c r="C1059" s="10"/>
      <c r="D1059" s="10"/>
      <c r="E1059" s="95"/>
      <c r="F1059" s="95"/>
      <c r="G1059" s="95"/>
      <c r="H1059" s="95"/>
      <c r="I1059" s="95"/>
      <c r="J1059" s="95"/>
    </row>
    <row r="1060" spans="3:10" x14ac:dyDescent="0.2">
      <c r="C1060" s="10"/>
      <c r="D1060" s="10"/>
      <c r="E1060" s="95"/>
      <c r="F1060" s="95"/>
      <c r="G1060" s="95"/>
      <c r="H1060" s="95"/>
      <c r="I1060" s="95"/>
      <c r="J1060" s="95"/>
    </row>
    <row r="1061" spans="3:10" x14ac:dyDescent="0.2">
      <c r="C1061" s="10"/>
      <c r="D1061" s="10"/>
      <c r="E1061" s="95"/>
      <c r="F1061" s="95"/>
      <c r="G1061" s="95"/>
      <c r="H1061" s="95"/>
      <c r="I1061" s="95"/>
      <c r="J1061" s="95"/>
    </row>
    <row r="1062" spans="3:10" x14ac:dyDescent="0.2">
      <c r="C1062" s="10"/>
      <c r="D1062" s="10"/>
      <c r="E1062" s="95"/>
      <c r="F1062" s="95"/>
      <c r="G1062" s="95"/>
      <c r="H1062" s="95"/>
      <c r="I1062" s="95"/>
      <c r="J1062" s="95"/>
    </row>
    <row r="1063" spans="3:10" x14ac:dyDescent="0.2">
      <c r="C1063" s="10"/>
      <c r="D1063" s="10"/>
      <c r="E1063" s="95"/>
      <c r="F1063" s="95"/>
      <c r="G1063" s="95"/>
      <c r="H1063" s="95"/>
      <c r="I1063" s="95"/>
      <c r="J1063" s="95"/>
    </row>
    <row r="1064" spans="3:10" x14ac:dyDescent="0.2">
      <c r="C1064" s="10"/>
      <c r="D1064" s="10"/>
      <c r="E1064" s="95"/>
      <c r="F1064" s="95"/>
      <c r="G1064" s="95"/>
      <c r="H1064" s="95"/>
      <c r="I1064" s="95"/>
      <c r="J1064" s="95"/>
    </row>
    <row r="1065" spans="3:10" x14ac:dyDescent="0.2">
      <c r="C1065" s="10"/>
      <c r="D1065" s="10"/>
      <c r="E1065" s="95"/>
      <c r="F1065" s="95"/>
      <c r="G1065" s="95"/>
      <c r="H1065" s="95"/>
      <c r="I1065" s="95"/>
      <c r="J1065" s="95"/>
    </row>
    <row r="1066" spans="3:10" x14ac:dyDescent="0.2">
      <c r="C1066" s="10"/>
      <c r="D1066" s="10"/>
      <c r="E1066" s="95"/>
      <c r="F1066" s="95"/>
      <c r="G1066" s="95"/>
      <c r="H1066" s="95"/>
      <c r="I1066" s="95"/>
      <c r="J1066" s="95"/>
    </row>
    <row r="1067" spans="3:10" x14ac:dyDescent="0.2">
      <c r="C1067" s="10"/>
      <c r="D1067" s="10"/>
      <c r="E1067" s="95"/>
      <c r="F1067" s="95"/>
      <c r="G1067" s="95"/>
      <c r="H1067" s="95"/>
      <c r="I1067" s="95"/>
      <c r="J1067" s="95"/>
    </row>
    <row r="1068" spans="3:10" x14ac:dyDescent="0.2">
      <c r="C1068" s="10"/>
      <c r="D1068" s="10"/>
      <c r="E1068" s="95"/>
      <c r="F1068" s="95"/>
      <c r="G1068" s="95"/>
      <c r="H1068" s="95"/>
      <c r="I1068" s="95"/>
      <c r="J1068" s="95"/>
    </row>
    <row r="1069" spans="3:10" x14ac:dyDescent="0.2">
      <c r="C1069" s="10"/>
      <c r="D1069" s="10"/>
      <c r="E1069" s="95"/>
      <c r="F1069" s="95"/>
      <c r="G1069" s="95"/>
      <c r="H1069" s="95"/>
      <c r="I1069" s="95"/>
      <c r="J1069" s="95"/>
    </row>
    <row r="1070" spans="3:10" x14ac:dyDescent="0.2">
      <c r="C1070" s="10"/>
      <c r="D1070" s="10"/>
      <c r="E1070" s="95"/>
      <c r="F1070" s="95"/>
      <c r="G1070" s="95"/>
      <c r="H1070" s="95"/>
      <c r="I1070" s="95"/>
      <c r="J1070" s="95"/>
    </row>
    <row r="1071" spans="3:10" x14ac:dyDescent="0.2">
      <c r="C1071" s="10"/>
      <c r="D1071" s="10"/>
      <c r="E1071" s="95"/>
      <c r="F1071" s="95"/>
      <c r="G1071" s="95"/>
      <c r="H1071" s="95"/>
      <c r="I1071" s="95"/>
      <c r="J1071" s="95"/>
    </row>
    <row r="1072" spans="3:10" x14ac:dyDescent="0.2">
      <c r="C1072" s="10"/>
      <c r="D1072" s="10"/>
      <c r="E1072" s="95"/>
      <c r="F1072" s="95"/>
      <c r="G1072" s="95"/>
      <c r="H1072" s="95"/>
      <c r="I1072" s="95"/>
      <c r="J1072" s="95"/>
    </row>
    <row r="1073" spans="3:10" x14ac:dyDescent="0.2">
      <c r="C1073" s="10"/>
      <c r="D1073" s="10"/>
      <c r="E1073" s="95"/>
      <c r="F1073" s="95"/>
      <c r="G1073" s="95"/>
      <c r="H1073" s="95"/>
      <c r="I1073" s="95"/>
      <c r="J1073" s="95"/>
    </row>
    <row r="1074" spans="3:10" x14ac:dyDescent="0.2">
      <c r="C1074" s="10"/>
      <c r="D1074" s="10"/>
      <c r="E1074" s="95"/>
      <c r="F1074" s="95"/>
      <c r="G1074" s="95"/>
      <c r="H1074" s="95"/>
      <c r="I1074" s="95"/>
      <c r="J1074" s="95"/>
    </row>
    <row r="1075" spans="3:10" x14ac:dyDescent="0.2">
      <c r="C1075" s="10"/>
      <c r="D1075" s="10"/>
      <c r="E1075" s="95"/>
      <c r="F1075" s="95"/>
      <c r="G1075" s="95"/>
      <c r="H1075" s="95"/>
      <c r="I1075" s="95"/>
      <c r="J1075" s="95"/>
    </row>
    <row r="1076" spans="3:10" x14ac:dyDescent="0.2">
      <c r="C1076" s="10"/>
      <c r="D1076" s="10"/>
      <c r="E1076" s="95"/>
      <c r="F1076" s="95"/>
      <c r="G1076" s="95"/>
      <c r="H1076" s="95"/>
      <c r="I1076" s="95"/>
      <c r="J1076" s="95"/>
    </row>
    <row r="1077" spans="3:10" x14ac:dyDescent="0.2">
      <c r="C1077" s="10"/>
      <c r="D1077" s="10"/>
      <c r="E1077" s="95"/>
      <c r="F1077" s="95"/>
      <c r="G1077" s="95"/>
      <c r="H1077" s="95"/>
      <c r="I1077" s="95"/>
      <c r="J1077" s="95"/>
    </row>
    <row r="1078" spans="3:10" x14ac:dyDescent="0.2">
      <c r="C1078" s="10"/>
      <c r="D1078" s="10"/>
      <c r="E1078" s="95"/>
      <c r="F1078" s="95"/>
      <c r="G1078" s="95"/>
      <c r="H1078" s="95"/>
      <c r="I1078" s="95"/>
      <c r="J1078" s="95"/>
    </row>
    <row r="1079" spans="3:10" x14ac:dyDescent="0.2">
      <c r="C1079" s="10"/>
      <c r="D1079" s="10"/>
      <c r="E1079" s="95"/>
      <c r="F1079" s="95"/>
      <c r="G1079" s="95"/>
      <c r="H1079" s="95"/>
      <c r="I1079" s="95"/>
      <c r="J1079" s="95"/>
    </row>
    <row r="1080" spans="3:10" x14ac:dyDescent="0.2">
      <c r="C1080" s="10"/>
      <c r="D1080" s="10"/>
      <c r="E1080" s="95"/>
      <c r="F1080" s="95"/>
      <c r="G1080" s="95"/>
      <c r="H1080" s="95"/>
      <c r="I1080" s="95"/>
      <c r="J1080" s="95"/>
    </row>
    <row r="1081" spans="3:10" x14ac:dyDescent="0.2">
      <c r="C1081" s="10"/>
      <c r="D1081" s="10"/>
      <c r="E1081" s="95"/>
      <c r="F1081" s="95"/>
      <c r="G1081" s="95"/>
      <c r="H1081" s="95"/>
      <c r="I1081" s="95"/>
      <c r="J1081" s="95"/>
    </row>
    <row r="1082" spans="3:10" x14ac:dyDescent="0.2">
      <c r="C1082" s="10"/>
      <c r="D1082" s="10"/>
      <c r="E1082" s="95"/>
      <c r="F1082" s="95"/>
      <c r="G1082" s="95"/>
      <c r="H1082" s="95"/>
      <c r="I1082" s="95"/>
      <c r="J1082" s="95"/>
    </row>
    <row r="1083" spans="3:10" x14ac:dyDescent="0.2">
      <c r="C1083" s="10"/>
      <c r="D1083" s="10"/>
      <c r="E1083" s="95"/>
      <c r="F1083" s="95"/>
      <c r="G1083" s="95"/>
      <c r="H1083" s="95"/>
      <c r="I1083" s="95"/>
      <c r="J1083" s="95"/>
    </row>
    <row r="1084" spans="3:10" x14ac:dyDescent="0.2">
      <c r="C1084" s="10"/>
      <c r="D1084" s="10"/>
      <c r="E1084" s="95"/>
      <c r="F1084" s="95"/>
      <c r="G1084" s="95"/>
      <c r="H1084" s="95"/>
      <c r="I1084" s="95"/>
      <c r="J1084" s="95"/>
    </row>
    <row r="1085" spans="3:10" x14ac:dyDescent="0.2">
      <c r="C1085" s="10"/>
      <c r="D1085" s="10"/>
      <c r="E1085" s="95"/>
      <c r="F1085" s="95"/>
      <c r="G1085" s="95"/>
      <c r="H1085" s="95"/>
      <c r="I1085" s="95"/>
      <c r="J1085" s="95"/>
    </row>
    <row r="1086" spans="3:10" x14ac:dyDescent="0.2">
      <c r="C1086" s="10"/>
      <c r="D1086" s="10"/>
      <c r="E1086" s="95"/>
      <c r="F1086" s="95"/>
      <c r="G1086" s="95"/>
      <c r="H1086" s="95"/>
      <c r="I1086" s="95"/>
      <c r="J1086" s="95"/>
    </row>
    <row r="1087" spans="3:10" x14ac:dyDescent="0.2">
      <c r="C1087" s="10"/>
      <c r="D1087" s="10"/>
      <c r="E1087" s="95"/>
      <c r="F1087" s="95"/>
      <c r="G1087" s="95"/>
      <c r="H1087" s="95"/>
      <c r="I1087" s="95"/>
      <c r="J1087" s="95"/>
    </row>
    <row r="1088" spans="3:10" x14ac:dyDescent="0.2">
      <c r="C1088" s="10"/>
      <c r="D1088" s="10"/>
      <c r="E1088" s="95"/>
      <c r="F1088" s="95"/>
      <c r="G1088" s="95"/>
      <c r="H1088" s="95"/>
      <c r="I1088" s="95"/>
      <c r="J1088" s="95"/>
    </row>
    <row r="1089" spans="3:10" x14ac:dyDescent="0.2">
      <c r="C1089" s="10"/>
      <c r="D1089" s="10"/>
      <c r="E1089" s="95"/>
      <c r="F1089" s="95"/>
      <c r="G1089" s="95"/>
      <c r="H1089" s="95"/>
      <c r="I1089" s="95"/>
      <c r="J1089" s="95"/>
    </row>
    <row r="1090" spans="3:10" x14ac:dyDescent="0.2">
      <c r="C1090" s="10"/>
      <c r="D1090" s="10"/>
      <c r="E1090" s="95"/>
      <c r="F1090" s="95"/>
      <c r="G1090" s="95"/>
      <c r="H1090" s="95"/>
      <c r="I1090" s="95"/>
      <c r="J1090" s="95"/>
    </row>
    <row r="1091" spans="3:10" x14ac:dyDescent="0.2">
      <c r="C1091" s="10"/>
      <c r="D1091" s="10"/>
      <c r="E1091" s="95"/>
      <c r="F1091" s="95"/>
      <c r="G1091" s="95"/>
      <c r="H1091" s="95"/>
      <c r="I1091" s="95"/>
      <c r="J1091" s="95"/>
    </row>
    <row r="1092" spans="3:10" x14ac:dyDescent="0.2">
      <c r="C1092" s="10"/>
      <c r="D1092" s="10"/>
      <c r="E1092" s="95"/>
      <c r="F1092" s="95"/>
      <c r="G1092" s="95"/>
      <c r="H1092" s="95"/>
      <c r="I1092" s="95"/>
      <c r="J1092" s="95"/>
    </row>
    <row r="1093" spans="3:10" x14ac:dyDescent="0.2">
      <c r="C1093" s="10"/>
      <c r="D1093" s="10"/>
      <c r="E1093" s="95"/>
      <c r="F1093" s="95"/>
      <c r="G1093" s="95"/>
      <c r="H1093" s="95"/>
      <c r="I1093" s="95"/>
      <c r="J1093" s="95"/>
    </row>
    <row r="1094" spans="3:10" x14ac:dyDescent="0.2">
      <c r="C1094" s="10"/>
      <c r="D1094" s="10"/>
      <c r="E1094" s="95"/>
      <c r="F1094" s="95"/>
      <c r="G1094" s="95"/>
      <c r="H1094" s="95"/>
      <c r="I1094" s="95"/>
      <c r="J1094" s="95"/>
    </row>
    <row r="1095" spans="3:10" x14ac:dyDescent="0.2">
      <c r="C1095" s="10"/>
      <c r="D1095" s="10"/>
      <c r="E1095" s="95"/>
      <c r="F1095" s="95"/>
      <c r="G1095" s="95"/>
      <c r="H1095" s="95"/>
      <c r="I1095" s="95"/>
      <c r="J1095" s="95"/>
    </row>
    <row r="1096" spans="3:10" x14ac:dyDescent="0.2">
      <c r="C1096" s="10"/>
      <c r="D1096" s="10"/>
      <c r="E1096" s="95"/>
      <c r="F1096" s="95"/>
      <c r="G1096" s="95"/>
      <c r="H1096" s="95"/>
      <c r="I1096" s="95"/>
      <c r="J1096" s="95"/>
    </row>
    <row r="1097" spans="3:10" x14ac:dyDescent="0.2">
      <c r="C1097" s="10"/>
      <c r="D1097" s="10"/>
      <c r="E1097" s="95"/>
      <c r="F1097" s="95"/>
      <c r="G1097" s="95"/>
      <c r="H1097" s="95"/>
      <c r="I1097" s="95"/>
      <c r="J1097" s="95"/>
    </row>
    <row r="1098" spans="3:10" x14ac:dyDescent="0.2">
      <c r="C1098" s="10"/>
      <c r="D1098" s="10"/>
      <c r="E1098" s="95"/>
      <c r="F1098" s="95"/>
      <c r="G1098" s="95"/>
      <c r="H1098" s="95"/>
      <c r="I1098" s="95"/>
      <c r="J1098" s="95"/>
    </row>
    <row r="1099" spans="3:10" x14ac:dyDescent="0.2">
      <c r="C1099" s="10"/>
      <c r="D1099" s="10"/>
      <c r="E1099" s="95"/>
      <c r="F1099" s="95"/>
      <c r="G1099" s="95"/>
      <c r="H1099" s="95"/>
      <c r="I1099" s="95"/>
      <c r="J1099" s="95"/>
    </row>
    <row r="1100" spans="3:10" x14ac:dyDescent="0.2">
      <c r="C1100" s="10"/>
      <c r="D1100" s="10"/>
      <c r="E1100" s="95"/>
      <c r="F1100" s="95"/>
      <c r="G1100" s="95"/>
      <c r="H1100" s="95"/>
      <c r="I1100" s="95"/>
      <c r="J1100" s="95"/>
    </row>
    <row r="1101" spans="3:10" x14ac:dyDescent="0.2">
      <c r="C1101" s="10"/>
      <c r="D1101" s="10"/>
      <c r="E1101" s="95"/>
      <c r="F1101" s="95"/>
      <c r="G1101" s="95"/>
      <c r="H1101" s="95"/>
      <c r="I1101" s="95"/>
      <c r="J1101" s="95"/>
    </row>
    <row r="1102" spans="3:10" x14ac:dyDescent="0.2">
      <c r="C1102" s="10"/>
      <c r="D1102" s="10"/>
      <c r="E1102" s="95"/>
      <c r="F1102" s="95"/>
      <c r="G1102" s="95"/>
      <c r="H1102" s="95"/>
      <c r="I1102" s="95"/>
      <c r="J1102" s="95"/>
    </row>
    <row r="1103" spans="3:10" x14ac:dyDescent="0.2">
      <c r="C1103" s="10"/>
      <c r="D1103" s="10"/>
      <c r="E1103" s="95"/>
      <c r="F1103" s="95"/>
      <c r="G1103" s="95"/>
      <c r="H1103" s="95"/>
      <c r="I1103" s="95"/>
      <c r="J1103" s="95"/>
    </row>
    <row r="1104" spans="3:10" x14ac:dyDescent="0.2">
      <c r="C1104" s="10"/>
      <c r="D1104" s="10"/>
      <c r="E1104" s="95"/>
      <c r="F1104" s="95"/>
      <c r="G1104" s="95"/>
      <c r="H1104" s="95"/>
      <c r="I1104" s="95"/>
      <c r="J1104" s="95"/>
    </row>
    <row r="1105" spans="3:10" x14ac:dyDescent="0.2">
      <c r="C1105" s="10"/>
      <c r="D1105" s="10"/>
      <c r="E1105" s="95"/>
      <c r="F1105" s="95"/>
      <c r="G1105" s="95"/>
      <c r="H1105" s="95"/>
      <c r="I1105" s="95"/>
      <c r="J1105" s="95"/>
    </row>
    <row r="1106" spans="3:10" x14ac:dyDescent="0.2">
      <c r="C1106" s="10"/>
      <c r="D1106" s="10"/>
      <c r="E1106" s="95"/>
      <c r="F1106" s="95"/>
      <c r="G1106" s="95"/>
      <c r="H1106" s="95"/>
      <c r="I1106" s="95"/>
      <c r="J1106" s="95"/>
    </row>
    <row r="1107" spans="3:10" x14ac:dyDescent="0.2">
      <c r="C1107" s="10"/>
      <c r="D1107" s="10"/>
      <c r="E1107" s="95"/>
      <c r="F1107" s="95"/>
      <c r="G1107" s="95"/>
      <c r="H1107" s="95"/>
      <c r="I1107" s="95"/>
      <c r="J1107" s="95"/>
    </row>
    <row r="1108" spans="3:10" x14ac:dyDescent="0.2">
      <c r="C1108" s="10"/>
      <c r="D1108" s="10"/>
      <c r="E1108" s="95"/>
      <c r="F1108" s="95"/>
      <c r="G1108" s="95"/>
      <c r="H1108" s="95"/>
      <c r="I1108" s="95"/>
      <c r="J1108" s="95"/>
    </row>
    <row r="1109" spans="3:10" x14ac:dyDescent="0.2">
      <c r="C1109" s="10"/>
      <c r="D1109" s="10"/>
      <c r="E1109" s="95"/>
      <c r="F1109" s="95"/>
      <c r="G1109" s="95"/>
      <c r="H1109" s="95"/>
      <c r="I1109" s="95"/>
      <c r="J1109" s="95"/>
    </row>
    <row r="1110" spans="3:10" x14ac:dyDescent="0.2">
      <c r="C1110" s="10"/>
      <c r="D1110" s="10"/>
      <c r="E1110" s="95"/>
      <c r="F1110" s="95"/>
      <c r="G1110" s="95"/>
      <c r="H1110" s="95"/>
      <c r="I1110" s="95"/>
      <c r="J1110" s="95"/>
    </row>
    <row r="1111" spans="3:10" x14ac:dyDescent="0.2">
      <c r="C1111" s="10"/>
      <c r="D1111" s="10"/>
      <c r="E1111" s="95"/>
      <c r="F1111" s="95"/>
      <c r="G1111" s="95"/>
      <c r="H1111" s="95"/>
      <c r="I1111" s="95"/>
      <c r="J1111" s="95"/>
    </row>
    <row r="1112" spans="3:10" x14ac:dyDescent="0.2">
      <c r="C1112" s="10"/>
      <c r="D1112" s="10"/>
      <c r="E1112" s="95"/>
      <c r="F1112" s="95"/>
      <c r="G1112" s="95"/>
      <c r="H1112" s="95"/>
      <c r="I1112" s="95"/>
      <c r="J1112" s="95"/>
    </row>
    <row r="1113" spans="3:10" x14ac:dyDescent="0.2">
      <c r="C1113" s="10"/>
      <c r="D1113" s="10"/>
      <c r="E1113" s="95"/>
      <c r="F1113" s="95"/>
      <c r="G1113" s="95"/>
      <c r="H1113" s="95"/>
      <c r="I1113" s="95"/>
      <c r="J1113" s="95"/>
    </row>
    <row r="1114" spans="3:10" x14ac:dyDescent="0.2">
      <c r="C1114" s="10"/>
      <c r="D1114" s="10"/>
      <c r="E1114" s="95"/>
      <c r="F1114" s="95"/>
      <c r="G1114" s="95"/>
      <c r="H1114" s="95"/>
      <c r="I1114" s="95"/>
      <c r="J1114" s="95"/>
    </row>
    <row r="1115" spans="3:10" x14ac:dyDescent="0.2">
      <c r="C1115" s="10"/>
      <c r="D1115" s="10"/>
      <c r="E1115" s="95"/>
      <c r="F1115" s="95"/>
      <c r="G1115" s="95"/>
      <c r="H1115" s="95"/>
      <c r="I1115" s="95"/>
      <c r="J1115" s="95"/>
    </row>
    <row r="1116" spans="3:10" x14ac:dyDescent="0.2">
      <c r="C1116" s="10"/>
      <c r="D1116" s="10"/>
      <c r="E1116" s="95"/>
      <c r="F1116" s="95"/>
      <c r="G1116" s="95"/>
      <c r="H1116" s="95"/>
      <c r="I1116" s="95"/>
      <c r="J1116" s="95"/>
    </row>
    <row r="1117" spans="3:10" x14ac:dyDescent="0.2">
      <c r="C1117" s="10"/>
      <c r="D1117" s="10"/>
      <c r="E1117" s="95"/>
      <c r="F1117" s="95"/>
      <c r="G1117" s="95"/>
      <c r="H1117" s="95"/>
      <c r="I1117" s="95"/>
      <c r="J1117" s="95"/>
    </row>
    <row r="1118" spans="3:10" x14ac:dyDescent="0.2">
      <c r="C1118" s="10"/>
      <c r="D1118" s="10"/>
      <c r="E1118" s="95"/>
      <c r="F1118" s="95"/>
      <c r="G1118" s="95"/>
      <c r="H1118" s="95"/>
      <c r="I1118" s="95"/>
      <c r="J1118" s="95"/>
    </row>
    <row r="1119" spans="3:10" x14ac:dyDescent="0.2">
      <c r="C1119" s="10"/>
      <c r="D1119" s="10"/>
      <c r="E1119" s="95"/>
      <c r="F1119" s="95"/>
      <c r="G1119" s="95"/>
      <c r="H1119" s="95"/>
      <c r="I1119" s="95"/>
      <c r="J1119" s="95"/>
    </row>
    <row r="1120" spans="3:10" x14ac:dyDescent="0.2">
      <c r="C1120" s="10"/>
      <c r="D1120" s="10"/>
      <c r="E1120" s="95"/>
      <c r="F1120" s="95"/>
      <c r="G1120" s="95"/>
      <c r="H1120" s="95"/>
      <c r="I1120" s="95"/>
      <c r="J1120" s="95"/>
    </row>
    <row r="1121" spans="3:10" x14ac:dyDescent="0.2">
      <c r="C1121" s="10"/>
      <c r="D1121" s="10"/>
      <c r="E1121" s="95"/>
      <c r="F1121" s="95"/>
      <c r="G1121" s="95"/>
      <c r="H1121" s="95"/>
      <c r="I1121" s="95"/>
      <c r="J1121" s="95"/>
    </row>
    <row r="1122" spans="3:10" x14ac:dyDescent="0.2">
      <c r="C1122" s="10"/>
      <c r="D1122" s="10"/>
      <c r="E1122" s="95"/>
      <c r="F1122" s="95"/>
      <c r="G1122" s="95"/>
      <c r="H1122" s="95"/>
      <c r="I1122" s="95"/>
      <c r="J1122" s="95"/>
    </row>
    <row r="1123" spans="3:10" x14ac:dyDescent="0.2">
      <c r="C1123" s="10"/>
      <c r="D1123" s="10"/>
      <c r="E1123" s="95"/>
      <c r="F1123" s="95"/>
      <c r="G1123" s="95"/>
      <c r="H1123" s="95"/>
      <c r="I1123" s="95"/>
      <c r="J1123" s="95"/>
    </row>
    <row r="1124" spans="3:10" x14ac:dyDescent="0.2">
      <c r="C1124" s="10"/>
      <c r="D1124" s="10"/>
      <c r="E1124" s="95"/>
      <c r="F1124" s="95"/>
      <c r="G1124" s="95"/>
      <c r="H1124" s="95"/>
      <c r="I1124" s="95"/>
      <c r="J1124" s="95"/>
    </row>
    <row r="1125" spans="3:10" x14ac:dyDescent="0.2">
      <c r="C1125" s="10"/>
      <c r="D1125" s="10"/>
      <c r="E1125" s="95"/>
      <c r="F1125" s="95"/>
      <c r="G1125" s="95"/>
      <c r="H1125" s="95"/>
      <c r="I1125" s="95"/>
      <c r="J1125" s="95"/>
    </row>
    <row r="1126" spans="3:10" x14ac:dyDescent="0.2">
      <c r="C1126" s="10"/>
      <c r="D1126" s="10"/>
      <c r="E1126" s="95"/>
      <c r="F1126" s="95"/>
      <c r="G1126" s="95"/>
      <c r="H1126" s="95"/>
      <c r="I1126" s="95"/>
      <c r="J1126" s="95"/>
    </row>
    <row r="1127" spans="3:10" x14ac:dyDescent="0.2">
      <c r="C1127" s="10"/>
      <c r="D1127" s="10"/>
      <c r="E1127" s="95"/>
      <c r="F1127" s="95"/>
      <c r="G1127" s="95"/>
      <c r="H1127" s="95"/>
      <c r="I1127" s="95"/>
      <c r="J1127" s="95"/>
    </row>
    <row r="1128" spans="3:10" x14ac:dyDescent="0.2">
      <c r="C1128" s="10"/>
      <c r="D1128" s="10"/>
      <c r="E1128" s="95"/>
      <c r="F1128" s="95"/>
      <c r="G1128" s="95"/>
      <c r="H1128" s="95"/>
      <c r="I1128" s="95"/>
      <c r="J1128" s="95"/>
    </row>
    <row r="1129" spans="3:10" x14ac:dyDescent="0.2">
      <c r="C1129" s="10"/>
      <c r="D1129" s="10"/>
      <c r="E1129" s="95"/>
      <c r="F1129" s="95"/>
      <c r="G1129" s="95"/>
      <c r="H1129" s="95"/>
      <c r="I1129" s="95"/>
      <c r="J1129" s="95"/>
    </row>
    <row r="1130" spans="3:10" x14ac:dyDescent="0.2">
      <c r="C1130" s="10"/>
      <c r="D1130" s="10"/>
      <c r="E1130" s="95"/>
      <c r="F1130" s="95"/>
      <c r="G1130" s="95"/>
      <c r="H1130" s="95"/>
      <c r="I1130" s="95"/>
      <c r="J1130" s="95"/>
    </row>
    <row r="1131" spans="3:10" x14ac:dyDescent="0.2">
      <c r="C1131" s="10"/>
      <c r="D1131" s="10"/>
      <c r="E1131" s="95"/>
      <c r="F1131" s="95"/>
      <c r="G1131" s="95"/>
      <c r="H1131" s="95"/>
      <c r="I1131" s="95"/>
      <c r="J1131" s="95"/>
    </row>
    <row r="1132" spans="3:10" x14ac:dyDescent="0.2">
      <c r="C1132" s="10"/>
      <c r="D1132" s="10"/>
      <c r="E1132" s="95"/>
      <c r="F1132" s="95"/>
      <c r="G1132" s="95"/>
      <c r="H1132" s="95"/>
      <c r="I1132" s="95"/>
      <c r="J1132" s="95"/>
    </row>
    <row r="1133" spans="3:10" x14ac:dyDescent="0.2">
      <c r="C1133" s="10"/>
      <c r="D1133" s="10"/>
      <c r="E1133" s="95"/>
      <c r="F1133" s="95"/>
      <c r="G1133" s="95"/>
      <c r="H1133" s="95"/>
      <c r="I1133" s="95"/>
      <c r="J1133" s="95"/>
    </row>
    <row r="1134" spans="3:10" x14ac:dyDescent="0.2">
      <c r="C1134" s="10"/>
      <c r="D1134" s="10"/>
      <c r="E1134" s="95"/>
      <c r="F1134" s="95"/>
      <c r="G1134" s="95"/>
      <c r="H1134" s="95"/>
      <c r="I1134" s="95"/>
      <c r="J1134" s="95"/>
    </row>
    <row r="1135" spans="3:10" x14ac:dyDescent="0.2">
      <c r="C1135" s="10"/>
      <c r="D1135" s="10"/>
      <c r="E1135" s="95"/>
      <c r="F1135" s="95"/>
      <c r="G1135" s="95"/>
      <c r="H1135" s="95"/>
      <c r="I1135" s="95"/>
      <c r="J1135" s="95"/>
    </row>
    <row r="1136" spans="3:10" x14ac:dyDescent="0.2">
      <c r="C1136" s="10"/>
      <c r="D1136" s="10"/>
      <c r="E1136" s="95"/>
      <c r="F1136" s="95"/>
      <c r="G1136" s="95"/>
      <c r="H1136" s="95"/>
      <c r="I1136" s="95"/>
      <c r="J1136" s="95"/>
    </row>
    <row r="1137" spans="3:10" x14ac:dyDescent="0.2">
      <c r="C1137" s="10"/>
      <c r="D1137" s="10"/>
      <c r="E1137" s="95"/>
      <c r="F1137" s="95"/>
      <c r="G1137" s="95"/>
      <c r="H1137" s="95"/>
      <c r="I1137" s="95"/>
      <c r="J1137" s="95"/>
    </row>
    <row r="1138" spans="3:10" x14ac:dyDescent="0.2">
      <c r="C1138" s="10"/>
      <c r="D1138" s="10"/>
      <c r="E1138" s="95"/>
      <c r="F1138" s="95"/>
      <c r="G1138" s="95"/>
      <c r="H1138" s="95"/>
      <c r="I1138" s="95"/>
      <c r="J1138" s="95"/>
    </row>
    <row r="1139" spans="3:10" x14ac:dyDescent="0.2">
      <c r="C1139" s="10"/>
      <c r="D1139" s="10"/>
      <c r="E1139" s="95"/>
      <c r="F1139" s="95"/>
      <c r="G1139" s="95"/>
      <c r="H1139" s="95"/>
      <c r="I1139" s="95"/>
      <c r="J1139" s="95"/>
    </row>
    <row r="1140" spans="3:10" x14ac:dyDescent="0.2">
      <c r="C1140" s="10"/>
      <c r="D1140" s="10"/>
      <c r="E1140" s="95"/>
      <c r="F1140" s="95"/>
      <c r="G1140" s="95"/>
      <c r="H1140" s="95"/>
      <c r="I1140" s="95"/>
      <c r="J1140" s="95"/>
    </row>
    <row r="1141" spans="3:10" x14ac:dyDescent="0.2">
      <c r="C1141" s="10"/>
      <c r="D1141" s="10"/>
      <c r="E1141" s="95"/>
      <c r="F1141" s="95"/>
      <c r="G1141" s="95"/>
      <c r="H1141" s="95"/>
      <c r="I1141" s="95"/>
      <c r="J1141" s="95"/>
    </row>
    <row r="1142" spans="3:10" x14ac:dyDescent="0.2">
      <c r="C1142" s="10"/>
      <c r="D1142" s="10"/>
      <c r="E1142" s="95"/>
      <c r="F1142" s="95"/>
      <c r="G1142" s="95"/>
      <c r="H1142" s="95"/>
      <c r="I1142" s="95"/>
      <c r="J1142" s="95"/>
    </row>
    <row r="1143" spans="3:10" x14ac:dyDescent="0.2">
      <c r="C1143" s="10"/>
      <c r="D1143" s="10"/>
      <c r="E1143" s="95"/>
      <c r="F1143" s="95"/>
      <c r="G1143" s="95"/>
      <c r="H1143" s="95"/>
      <c r="I1143" s="95"/>
      <c r="J1143" s="95"/>
    </row>
    <row r="1144" spans="3:10" x14ac:dyDescent="0.2">
      <c r="C1144" s="10"/>
      <c r="D1144" s="10"/>
      <c r="E1144" s="95"/>
      <c r="F1144" s="95"/>
      <c r="G1144" s="95"/>
      <c r="H1144" s="95"/>
      <c r="I1144" s="95"/>
      <c r="J1144" s="95"/>
    </row>
    <row r="1145" spans="3:10" x14ac:dyDescent="0.2">
      <c r="C1145" s="10"/>
      <c r="D1145" s="10"/>
      <c r="E1145" s="95"/>
      <c r="F1145" s="95"/>
      <c r="G1145" s="95"/>
      <c r="H1145" s="95"/>
      <c r="I1145" s="95"/>
      <c r="J1145" s="95"/>
    </row>
    <row r="1146" spans="3:10" x14ac:dyDescent="0.2">
      <c r="C1146" s="10"/>
      <c r="D1146" s="10"/>
      <c r="E1146" s="95"/>
      <c r="F1146" s="95"/>
      <c r="G1146" s="95"/>
      <c r="H1146" s="95"/>
      <c r="I1146" s="95"/>
      <c r="J1146" s="95"/>
    </row>
    <row r="1147" spans="3:10" x14ac:dyDescent="0.2">
      <c r="C1147" s="10"/>
      <c r="D1147" s="10"/>
      <c r="E1147" s="95"/>
      <c r="F1147" s="95"/>
      <c r="G1147" s="95"/>
      <c r="H1147" s="95"/>
      <c r="I1147" s="95"/>
      <c r="J1147" s="95"/>
    </row>
    <row r="1148" spans="3:10" x14ac:dyDescent="0.2">
      <c r="C1148" s="10"/>
      <c r="D1148" s="10"/>
      <c r="E1148" s="95"/>
      <c r="F1148" s="95"/>
      <c r="G1148" s="95"/>
      <c r="H1148" s="95"/>
      <c r="I1148" s="95"/>
      <c r="J1148" s="95"/>
    </row>
    <row r="1149" spans="3:10" x14ac:dyDescent="0.2">
      <c r="C1149" s="10"/>
      <c r="D1149" s="10"/>
      <c r="E1149" s="95"/>
      <c r="F1149" s="95"/>
      <c r="G1149" s="95"/>
      <c r="H1149" s="95"/>
      <c r="I1149" s="95"/>
      <c r="J1149" s="95"/>
    </row>
    <row r="1150" spans="3:10" x14ac:dyDescent="0.2">
      <c r="C1150" s="10"/>
      <c r="D1150" s="10"/>
      <c r="E1150" s="95"/>
      <c r="F1150" s="95"/>
      <c r="G1150" s="95"/>
      <c r="H1150" s="95"/>
      <c r="I1150" s="95"/>
      <c r="J1150" s="95"/>
    </row>
    <row r="1151" spans="3:10" x14ac:dyDescent="0.2">
      <c r="C1151" s="10"/>
      <c r="D1151" s="10"/>
      <c r="E1151" s="95"/>
      <c r="F1151" s="95"/>
      <c r="G1151" s="95"/>
      <c r="H1151" s="95"/>
      <c r="I1151" s="95"/>
      <c r="J1151" s="95"/>
    </row>
    <row r="1152" spans="3:10" x14ac:dyDescent="0.2">
      <c r="C1152" s="10"/>
      <c r="D1152" s="10"/>
      <c r="E1152" s="95"/>
      <c r="F1152" s="95"/>
      <c r="G1152" s="95"/>
      <c r="H1152" s="95"/>
      <c r="I1152" s="95"/>
      <c r="J1152" s="95"/>
    </row>
    <row r="1153" spans="3:10" x14ac:dyDescent="0.2">
      <c r="C1153" s="10"/>
      <c r="D1153" s="10"/>
      <c r="E1153" s="95"/>
      <c r="F1153" s="95"/>
      <c r="G1153" s="95"/>
      <c r="H1153" s="95"/>
      <c r="I1153" s="95"/>
      <c r="J1153" s="95"/>
    </row>
    <row r="1154" spans="3:10" x14ac:dyDescent="0.2">
      <c r="C1154" s="10"/>
      <c r="D1154" s="10"/>
      <c r="E1154" s="95"/>
      <c r="F1154" s="95"/>
      <c r="G1154" s="95"/>
      <c r="H1154" s="95"/>
      <c r="I1154" s="95"/>
      <c r="J1154" s="95"/>
    </row>
    <row r="1155" spans="3:10" x14ac:dyDescent="0.2">
      <c r="C1155" s="10"/>
      <c r="D1155" s="10"/>
      <c r="E1155" s="95"/>
      <c r="F1155" s="95"/>
      <c r="G1155" s="95"/>
      <c r="H1155" s="95"/>
      <c r="I1155" s="95"/>
      <c r="J1155" s="95"/>
    </row>
    <row r="1156" spans="3:10" x14ac:dyDescent="0.2">
      <c r="C1156" s="10"/>
      <c r="D1156" s="10"/>
      <c r="E1156" s="95"/>
      <c r="F1156" s="95"/>
      <c r="G1156" s="95"/>
      <c r="H1156" s="95"/>
      <c r="I1156" s="95"/>
      <c r="J1156" s="95"/>
    </row>
    <row r="1157" spans="3:10" x14ac:dyDescent="0.2">
      <c r="C1157" s="10"/>
      <c r="D1157" s="10"/>
      <c r="E1157" s="95"/>
      <c r="F1157" s="95"/>
      <c r="G1157" s="95"/>
      <c r="H1157" s="95"/>
      <c r="I1157" s="95"/>
      <c r="J1157" s="95"/>
    </row>
    <row r="1158" spans="3:10" x14ac:dyDescent="0.2">
      <c r="C1158" s="10"/>
      <c r="D1158" s="10"/>
      <c r="E1158" s="95"/>
      <c r="F1158" s="95"/>
      <c r="G1158" s="95"/>
      <c r="H1158" s="95"/>
      <c r="I1158" s="95"/>
      <c r="J1158" s="95"/>
    </row>
    <row r="1159" spans="3:10" x14ac:dyDescent="0.2">
      <c r="C1159" s="10"/>
      <c r="D1159" s="10"/>
      <c r="E1159" s="95"/>
      <c r="F1159" s="95"/>
      <c r="G1159" s="95"/>
      <c r="H1159" s="95"/>
      <c r="I1159" s="95"/>
      <c r="J1159" s="95"/>
    </row>
    <row r="1160" spans="3:10" x14ac:dyDescent="0.2">
      <c r="C1160" s="10"/>
      <c r="D1160" s="10"/>
      <c r="E1160" s="95"/>
      <c r="F1160" s="95"/>
      <c r="G1160" s="95"/>
      <c r="H1160" s="95"/>
      <c r="I1160" s="95"/>
      <c r="J1160" s="95"/>
    </row>
    <row r="1161" spans="3:10" x14ac:dyDescent="0.2">
      <c r="C1161" s="10"/>
      <c r="D1161" s="10"/>
      <c r="E1161" s="95"/>
      <c r="F1161" s="95"/>
      <c r="G1161" s="95"/>
      <c r="H1161" s="95"/>
      <c r="I1161" s="95"/>
      <c r="J1161" s="95"/>
    </row>
    <row r="1162" spans="3:10" x14ac:dyDescent="0.2">
      <c r="C1162" s="10"/>
      <c r="D1162" s="10"/>
      <c r="E1162" s="95"/>
      <c r="F1162" s="95"/>
      <c r="G1162" s="95"/>
      <c r="H1162" s="95"/>
      <c r="I1162" s="95"/>
      <c r="J1162" s="95"/>
    </row>
    <row r="1163" spans="3:10" x14ac:dyDescent="0.2">
      <c r="C1163" s="10"/>
      <c r="D1163" s="10"/>
      <c r="E1163" s="95"/>
      <c r="F1163" s="95"/>
      <c r="G1163" s="95"/>
      <c r="H1163" s="95"/>
      <c r="I1163" s="95"/>
      <c r="J1163" s="95"/>
    </row>
    <row r="1164" spans="3:10" x14ac:dyDescent="0.2">
      <c r="C1164" s="10"/>
      <c r="D1164" s="10"/>
      <c r="E1164" s="95"/>
      <c r="F1164" s="95"/>
      <c r="G1164" s="95"/>
      <c r="H1164" s="95"/>
      <c r="I1164" s="95"/>
      <c r="J1164" s="95"/>
    </row>
    <row r="1165" spans="3:10" x14ac:dyDescent="0.2">
      <c r="C1165" s="10"/>
      <c r="D1165" s="10"/>
      <c r="E1165" s="95"/>
      <c r="F1165" s="95"/>
      <c r="G1165" s="95"/>
      <c r="H1165" s="95"/>
      <c r="I1165" s="95"/>
      <c r="J1165" s="95"/>
    </row>
    <row r="1166" spans="3:10" x14ac:dyDescent="0.2">
      <c r="C1166" s="10"/>
      <c r="D1166" s="10"/>
      <c r="E1166" s="95"/>
      <c r="F1166" s="95"/>
      <c r="G1166" s="95"/>
      <c r="H1166" s="95"/>
      <c r="I1166" s="95"/>
      <c r="J1166" s="95"/>
    </row>
    <row r="1167" spans="3:10" x14ac:dyDescent="0.2">
      <c r="C1167" s="10"/>
      <c r="D1167" s="10"/>
      <c r="E1167" s="95"/>
      <c r="F1167" s="95"/>
      <c r="G1167" s="95"/>
      <c r="H1167" s="95"/>
      <c r="I1167" s="95"/>
      <c r="J1167" s="95"/>
    </row>
    <row r="1168" spans="3:10" x14ac:dyDescent="0.2">
      <c r="C1168" s="10"/>
      <c r="D1168" s="10"/>
      <c r="E1168" s="95"/>
      <c r="F1168" s="95"/>
      <c r="G1168" s="95"/>
      <c r="H1168" s="95"/>
      <c r="I1168" s="95"/>
      <c r="J1168" s="95"/>
    </row>
    <row r="1169" spans="3:10" x14ac:dyDescent="0.2">
      <c r="C1169" s="10"/>
      <c r="D1169" s="10"/>
      <c r="E1169" s="95"/>
      <c r="F1169" s="95"/>
      <c r="G1169" s="95"/>
      <c r="H1169" s="95"/>
      <c r="I1169" s="95"/>
      <c r="J1169" s="95"/>
    </row>
    <row r="1170" spans="3:10" x14ac:dyDescent="0.2">
      <c r="C1170" s="10"/>
      <c r="D1170" s="10"/>
      <c r="E1170" s="95"/>
      <c r="F1170" s="95"/>
      <c r="G1170" s="95"/>
      <c r="H1170" s="95"/>
      <c r="I1170" s="95"/>
      <c r="J1170" s="95"/>
    </row>
    <row r="1171" spans="3:10" x14ac:dyDescent="0.2">
      <c r="C1171" s="10"/>
      <c r="D1171" s="10"/>
      <c r="E1171" s="95"/>
      <c r="F1171" s="95"/>
      <c r="G1171" s="95"/>
      <c r="H1171" s="95"/>
      <c r="I1171" s="95"/>
      <c r="J1171" s="95"/>
    </row>
    <row r="1172" spans="3:10" x14ac:dyDescent="0.2">
      <c r="C1172" s="10"/>
      <c r="D1172" s="10"/>
      <c r="E1172" s="95"/>
      <c r="F1172" s="95"/>
      <c r="G1172" s="95"/>
      <c r="H1172" s="95"/>
      <c r="I1172" s="95"/>
      <c r="J1172" s="95"/>
    </row>
    <row r="1173" spans="3:10" x14ac:dyDescent="0.2">
      <c r="C1173" s="10"/>
      <c r="D1173" s="10"/>
      <c r="E1173" s="95"/>
      <c r="F1173" s="95"/>
      <c r="G1173" s="95"/>
      <c r="H1173" s="95"/>
      <c r="I1173" s="95"/>
      <c r="J1173" s="95"/>
    </row>
    <row r="1174" spans="3:10" x14ac:dyDescent="0.2">
      <c r="C1174" s="10"/>
      <c r="D1174" s="10"/>
      <c r="E1174" s="95"/>
      <c r="F1174" s="95"/>
      <c r="G1174" s="95"/>
      <c r="H1174" s="95"/>
      <c r="I1174" s="95"/>
      <c r="J1174" s="95"/>
    </row>
    <row r="1175" spans="3:10" x14ac:dyDescent="0.2">
      <c r="C1175" s="10"/>
      <c r="D1175" s="10"/>
      <c r="E1175" s="95"/>
      <c r="F1175" s="95"/>
      <c r="G1175" s="95"/>
      <c r="H1175" s="95"/>
      <c r="I1175" s="95"/>
      <c r="J1175" s="95"/>
    </row>
    <row r="1176" spans="3:10" x14ac:dyDescent="0.2">
      <c r="C1176" s="10"/>
      <c r="D1176" s="10"/>
      <c r="E1176" s="95"/>
      <c r="F1176" s="95"/>
      <c r="G1176" s="95"/>
      <c r="H1176" s="95"/>
      <c r="I1176" s="95"/>
      <c r="J1176" s="95"/>
    </row>
    <row r="1177" spans="3:10" x14ac:dyDescent="0.2">
      <c r="C1177" s="10"/>
      <c r="D1177" s="10"/>
      <c r="E1177" s="95"/>
      <c r="F1177" s="95"/>
      <c r="G1177" s="95"/>
      <c r="H1177" s="95"/>
      <c r="I1177" s="95"/>
      <c r="J1177" s="95"/>
    </row>
    <row r="1178" spans="3:10" x14ac:dyDescent="0.2">
      <c r="C1178" s="10"/>
      <c r="D1178" s="10"/>
      <c r="E1178" s="95"/>
      <c r="F1178" s="95"/>
      <c r="G1178" s="95"/>
      <c r="H1178" s="95"/>
      <c r="I1178" s="95"/>
      <c r="J1178" s="95"/>
    </row>
    <row r="1179" spans="3:10" x14ac:dyDescent="0.2">
      <c r="C1179" s="10"/>
      <c r="D1179" s="10"/>
      <c r="E1179" s="95"/>
      <c r="F1179" s="95"/>
      <c r="G1179" s="95"/>
      <c r="H1179" s="95"/>
      <c r="I1179" s="95"/>
      <c r="J1179" s="95"/>
    </row>
    <row r="1180" spans="3:10" x14ac:dyDescent="0.2">
      <c r="C1180" s="10"/>
      <c r="D1180" s="10"/>
      <c r="E1180" s="95"/>
      <c r="F1180" s="95"/>
      <c r="G1180" s="95"/>
      <c r="H1180" s="95"/>
      <c r="I1180" s="95"/>
      <c r="J1180" s="95"/>
    </row>
    <row r="1181" spans="3:10" x14ac:dyDescent="0.2">
      <c r="C1181" s="10"/>
      <c r="D1181" s="10"/>
      <c r="E1181" s="95"/>
      <c r="F1181" s="95"/>
      <c r="G1181" s="95"/>
      <c r="H1181" s="95"/>
      <c r="I1181" s="95"/>
      <c r="J1181" s="95"/>
    </row>
    <row r="1182" spans="3:10" x14ac:dyDescent="0.2">
      <c r="C1182" s="10"/>
      <c r="D1182" s="10"/>
      <c r="E1182" s="95"/>
      <c r="F1182" s="95"/>
      <c r="G1182" s="95"/>
      <c r="H1182" s="95"/>
      <c r="I1182" s="95"/>
      <c r="J1182" s="95"/>
    </row>
    <row r="1183" spans="3:10" x14ac:dyDescent="0.2">
      <c r="C1183" s="10"/>
      <c r="D1183" s="10"/>
      <c r="E1183" s="95"/>
      <c r="F1183" s="95"/>
      <c r="G1183" s="95"/>
      <c r="H1183" s="95"/>
      <c r="I1183" s="95"/>
      <c r="J1183" s="95"/>
    </row>
    <row r="1184" spans="3:10" x14ac:dyDescent="0.2">
      <c r="C1184" s="10"/>
      <c r="D1184" s="10"/>
      <c r="E1184" s="95"/>
      <c r="F1184" s="95"/>
      <c r="G1184" s="95"/>
      <c r="H1184" s="95"/>
      <c r="I1184" s="95"/>
      <c r="J1184" s="95"/>
    </row>
    <row r="1185" spans="3:10" x14ac:dyDescent="0.2">
      <c r="C1185" s="10"/>
      <c r="D1185" s="10"/>
      <c r="E1185" s="95"/>
      <c r="F1185" s="95"/>
      <c r="G1185" s="95"/>
      <c r="H1185" s="95"/>
      <c r="I1185" s="95"/>
      <c r="J1185" s="95"/>
    </row>
    <row r="1186" spans="3:10" x14ac:dyDescent="0.2">
      <c r="C1186" s="10"/>
      <c r="D1186" s="10"/>
      <c r="E1186" s="95"/>
      <c r="F1186" s="95"/>
      <c r="G1186" s="95"/>
      <c r="H1186" s="95"/>
      <c r="I1186" s="95"/>
      <c r="J1186" s="95"/>
    </row>
    <row r="1187" spans="3:10" x14ac:dyDescent="0.2">
      <c r="C1187" s="10"/>
      <c r="D1187" s="10"/>
      <c r="E1187" s="95"/>
      <c r="F1187" s="95"/>
      <c r="G1187" s="95"/>
      <c r="H1187" s="95"/>
      <c r="I1187" s="95"/>
      <c r="J1187" s="95"/>
    </row>
    <row r="1188" spans="3:10" x14ac:dyDescent="0.2">
      <c r="C1188" s="10"/>
      <c r="D1188" s="10"/>
      <c r="E1188" s="95"/>
      <c r="F1188" s="95"/>
      <c r="G1188" s="95"/>
      <c r="H1188" s="95"/>
      <c r="I1188" s="95"/>
      <c r="J1188" s="95"/>
    </row>
    <row r="1189" spans="3:10" x14ac:dyDescent="0.2">
      <c r="C1189" s="10"/>
      <c r="D1189" s="10"/>
      <c r="E1189" s="95"/>
      <c r="F1189" s="95"/>
      <c r="G1189" s="95"/>
      <c r="H1189" s="95"/>
      <c r="I1189" s="95"/>
      <c r="J1189" s="95"/>
    </row>
    <row r="1190" spans="3:10" x14ac:dyDescent="0.2">
      <c r="C1190" s="10"/>
      <c r="D1190" s="10"/>
      <c r="E1190" s="95"/>
      <c r="F1190" s="95"/>
      <c r="G1190" s="95"/>
      <c r="H1190" s="95"/>
      <c r="I1190" s="95"/>
      <c r="J1190" s="95"/>
    </row>
    <row r="1191" spans="3:10" x14ac:dyDescent="0.2">
      <c r="C1191" s="10"/>
      <c r="D1191" s="10"/>
      <c r="E1191" s="95"/>
      <c r="F1191" s="95"/>
      <c r="G1191" s="95"/>
      <c r="H1191" s="95"/>
      <c r="I1191" s="95"/>
      <c r="J1191" s="95"/>
    </row>
    <row r="1192" spans="3:10" x14ac:dyDescent="0.2">
      <c r="C1192" s="10"/>
      <c r="D1192" s="10"/>
      <c r="E1192" s="95"/>
      <c r="F1192" s="95"/>
      <c r="G1192" s="95"/>
      <c r="H1192" s="95"/>
      <c r="I1192" s="95"/>
      <c r="J1192" s="95"/>
    </row>
    <row r="1193" spans="3:10" x14ac:dyDescent="0.2">
      <c r="C1193" s="10"/>
      <c r="D1193" s="10"/>
      <c r="E1193" s="95"/>
      <c r="F1193" s="95"/>
      <c r="G1193" s="95"/>
      <c r="H1193" s="95"/>
      <c r="I1193" s="95"/>
      <c r="J1193" s="95"/>
    </row>
    <row r="1194" spans="3:10" x14ac:dyDescent="0.2">
      <c r="C1194" s="10"/>
      <c r="D1194" s="10"/>
      <c r="E1194" s="95"/>
      <c r="F1194" s="95"/>
      <c r="G1194" s="95"/>
      <c r="H1194" s="95"/>
      <c r="I1194" s="95"/>
      <c r="J1194" s="95"/>
    </row>
    <row r="1195" spans="3:10" x14ac:dyDescent="0.2">
      <c r="C1195" s="10"/>
      <c r="D1195" s="10"/>
      <c r="E1195" s="95"/>
      <c r="F1195" s="95"/>
      <c r="G1195" s="95"/>
      <c r="H1195" s="95"/>
      <c r="I1195" s="95"/>
      <c r="J1195" s="95"/>
    </row>
    <row r="1196" spans="3:10" x14ac:dyDescent="0.2">
      <c r="C1196" s="10"/>
      <c r="D1196" s="10"/>
      <c r="E1196" s="95"/>
      <c r="F1196" s="95"/>
      <c r="G1196" s="95"/>
      <c r="H1196" s="95"/>
      <c r="I1196" s="95"/>
      <c r="J1196" s="95"/>
    </row>
    <row r="1197" spans="3:10" x14ac:dyDescent="0.2">
      <c r="C1197" s="10"/>
      <c r="D1197" s="10"/>
      <c r="E1197" s="95"/>
      <c r="F1197" s="95"/>
      <c r="G1197" s="95"/>
      <c r="H1197" s="95"/>
      <c r="I1197" s="95"/>
      <c r="J1197" s="95"/>
    </row>
    <row r="1198" spans="3:10" x14ac:dyDescent="0.2">
      <c r="C1198" s="10"/>
      <c r="D1198" s="10"/>
      <c r="E1198" s="95"/>
      <c r="F1198" s="95"/>
      <c r="G1198" s="95"/>
      <c r="H1198" s="95"/>
      <c r="I1198" s="95"/>
      <c r="J1198" s="95"/>
    </row>
    <row r="1199" spans="3:10" x14ac:dyDescent="0.2">
      <c r="C1199" s="10"/>
      <c r="D1199" s="10"/>
      <c r="E1199" s="95"/>
      <c r="F1199" s="95"/>
      <c r="G1199" s="95"/>
      <c r="H1199" s="95"/>
      <c r="I1199" s="95"/>
      <c r="J1199" s="95"/>
    </row>
    <row r="1200" spans="3:10" x14ac:dyDescent="0.2">
      <c r="C1200" s="10"/>
      <c r="D1200" s="10"/>
      <c r="E1200" s="95"/>
      <c r="F1200" s="95"/>
      <c r="G1200" s="95"/>
      <c r="H1200" s="95"/>
      <c r="I1200" s="95"/>
      <c r="J1200" s="95"/>
    </row>
    <row r="1201" spans="3:10" x14ac:dyDescent="0.2">
      <c r="C1201" s="10"/>
      <c r="D1201" s="10"/>
      <c r="E1201" s="95"/>
      <c r="F1201" s="95"/>
      <c r="G1201" s="95"/>
      <c r="H1201" s="95"/>
      <c r="I1201" s="95"/>
      <c r="J1201" s="95"/>
    </row>
    <row r="1202" spans="3:10" x14ac:dyDescent="0.2">
      <c r="C1202" s="10"/>
      <c r="D1202" s="10"/>
      <c r="E1202" s="95"/>
      <c r="F1202" s="95"/>
      <c r="G1202" s="95"/>
      <c r="H1202" s="95"/>
      <c r="I1202" s="95"/>
      <c r="J1202" s="95"/>
    </row>
    <row r="1203" spans="3:10" x14ac:dyDescent="0.2">
      <c r="C1203" s="10"/>
      <c r="D1203" s="10"/>
      <c r="E1203" s="95"/>
      <c r="F1203" s="95"/>
      <c r="G1203" s="95"/>
      <c r="H1203" s="95"/>
      <c r="I1203" s="95"/>
      <c r="J1203" s="95"/>
    </row>
    <row r="1204" spans="3:10" x14ac:dyDescent="0.2">
      <c r="C1204" s="10"/>
      <c r="D1204" s="10"/>
      <c r="E1204" s="95"/>
      <c r="F1204" s="95"/>
      <c r="G1204" s="95"/>
      <c r="H1204" s="95"/>
      <c r="I1204" s="95"/>
      <c r="J1204" s="95"/>
    </row>
    <row r="1205" spans="3:10" x14ac:dyDescent="0.2">
      <c r="C1205" s="10"/>
      <c r="D1205" s="10"/>
      <c r="E1205" s="95"/>
      <c r="F1205" s="95"/>
      <c r="G1205" s="95"/>
      <c r="H1205" s="95"/>
      <c r="I1205" s="95"/>
      <c r="J1205" s="95"/>
    </row>
    <row r="1206" spans="3:10" x14ac:dyDescent="0.2">
      <c r="C1206" s="10"/>
      <c r="D1206" s="10"/>
      <c r="E1206" s="95"/>
      <c r="F1206" s="95"/>
      <c r="G1206" s="95"/>
      <c r="H1206" s="95"/>
      <c r="I1206" s="95"/>
      <c r="J1206" s="95"/>
    </row>
    <row r="1207" spans="3:10" x14ac:dyDescent="0.2">
      <c r="C1207" s="10"/>
      <c r="D1207" s="10"/>
      <c r="E1207" s="95"/>
      <c r="F1207" s="95"/>
      <c r="G1207" s="95"/>
      <c r="H1207" s="95"/>
      <c r="I1207" s="95"/>
      <c r="J1207" s="95"/>
    </row>
    <row r="1208" spans="3:10" x14ac:dyDescent="0.2">
      <c r="C1208" s="10"/>
      <c r="D1208" s="10"/>
      <c r="E1208" s="95"/>
      <c r="F1208" s="95"/>
      <c r="G1208" s="95"/>
      <c r="H1208" s="95"/>
      <c r="I1208" s="95"/>
      <c r="J1208" s="95"/>
    </row>
    <row r="1209" spans="3:10" x14ac:dyDescent="0.2">
      <c r="C1209" s="10"/>
      <c r="D1209" s="10"/>
      <c r="E1209" s="95"/>
      <c r="F1209" s="95"/>
      <c r="G1209" s="95"/>
      <c r="H1209" s="95"/>
      <c r="I1209" s="95"/>
      <c r="J1209" s="95"/>
    </row>
    <row r="1210" spans="3:10" x14ac:dyDescent="0.2">
      <c r="C1210" s="10"/>
      <c r="D1210" s="10"/>
      <c r="E1210" s="95"/>
      <c r="F1210" s="95"/>
      <c r="G1210" s="95"/>
      <c r="H1210" s="95"/>
      <c r="I1210" s="95"/>
      <c r="J1210" s="95"/>
    </row>
    <row r="1211" spans="3:10" x14ac:dyDescent="0.2">
      <c r="C1211" s="10"/>
      <c r="D1211" s="10"/>
      <c r="E1211" s="95"/>
      <c r="F1211" s="95"/>
      <c r="G1211" s="95"/>
      <c r="H1211" s="95"/>
      <c r="I1211" s="95"/>
      <c r="J1211" s="95"/>
    </row>
    <row r="1212" spans="3:10" x14ac:dyDescent="0.2">
      <c r="C1212" s="10"/>
      <c r="D1212" s="10"/>
      <c r="E1212" s="95"/>
      <c r="F1212" s="95"/>
      <c r="G1212" s="95"/>
      <c r="H1212" s="95"/>
      <c r="I1212" s="95"/>
      <c r="J1212" s="95"/>
    </row>
    <row r="1213" spans="3:10" x14ac:dyDescent="0.2">
      <c r="C1213" s="10"/>
      <c r="D1213" s="10"/>
      <c r="E1213" s="95"/>
      <c r="F1213" s="95"/>
      <c r="G1213" s="95"/>
      <c r="H1213" s="95"/>
      <c r="I1213" s="95"/>
      <c r="J1213" s="95"/>
    </row>
    <row r="1214" spans="3:10" x14ac:dyDescent="0.2">
      <c r="C1214" s="10"/>
      <c r="D1214" s="10"/>
      <c r="E1214" s="95"/>
      <c r="F1214" s="95"/>
      <c r="G1214" s="95"/>
      <c r="H1214" s="95"/>
      <c r="I1214" s="95"/>
      <c r="J1214" s="95"/>
    </row>
    <row r="1215" spans="3:10" x14ac:dyDescent="0.2">
      <c r="C1215" s="10"/>
      <c r="D1215" s="10"/>
      <c r="E1215" s="95"/>
      <c r="F1215" s="95"/>
      <c r="G1215" s="95"/>
      <c r="H1215" s="95"/>
      <c r="I1215" s="95"/>
      <c r="J1215" s="95"/>
    </row>
    <row r="1216" spans="3:10" x14ac:dyDescent="0.2">
      <c r="C1216" s="10"/>
      <c r="D1216" s="10"/>
      <c r="E1216" s="95"/>
      <c r="F1216" s="95"/>
      <c r="G1216" s="95"/>
      <c r="H1216" s="95"/>
      <c r="I1216" s="95"/>
      <c r="J1216" s="95"/>
    </row>
    <row r="1217" spans="3:10" x14ac:dyDescent="0.2">
      <c r="C1217" s="10"/>
      <c r="D1217" s="10"/>
      <c r="E1217" s="95"/>
      <c r="F1217" s="95"/>
      <c r="G1217" s="95"/>
      <c r="H1217" s="95"/>
      <c r="I1217" s="95"/>
      <c r="J1217" s="95"/>
    </row>
    <row r="1218" spans="3:10" x14ac:dyDescent="0.2">
      <c r="C1218" s="10"/>
      <c r="D1218" s="10"/>
      <c r="E1218" s="95"/>
      <c r="F1218" s="95"/>
      <c r="G1218" s="95"/>
      <c r="H1218" s="95"/>
      <c r="I1218" s="95"/>
      <c r="J1218" s="95"/>
    </row>
    <row r="1219" spans="3:10" x14ac:dyDescent="0.2">
      <c r="C1219" s="10"/>
      <c r="D1219" s="10"/>
      <c r="E1219" s="95"/>
      <c r="F1219" s="95"/>
      <c r="G1219" s="95"/>
      <c r="H1219" s="95"/>
      <c r="I1219" s="95"/>
      <c r="J1219" s="95"/>
    </row>
    <row r="1220" spans="3:10" x14ac:dyDescent="0.2">
      <c r="C1220" s="10"/>
      <c r="D1220" s="10"/>
      <c r="E1220" s="95"/>
      <c r="F1220" s="95"/>
      <c r="G1220" s="95"/>
      <c r="H1220" s="95"/>
      <c r="I1220" s="95"/>
      <c r="J1220" s="95"/>
    </row>
    <row r="1221" spans="3:10" x14ac:dyDescent="0.2">
      <c r="C1221" s="10"/>
      <c r="D1221" s="10"/>
      <c r="E1221" s="95"/>
      <c r="F1221" s="95"/>
      <c r="G1221" s="95"/>
      <c r="H1221" s="95"/>
      <c r="I1221" s="95"/>
      <c r="J1221" s="95"/>
    </row>
    <row r="1222" spans="3:10" x14ac:dyDescent="0.2">
      <c r="C1222" s="10"/>
      <c r="D1222" s="10"/>
      <c r="E1222" s="95"/>
      <c r="F1222" s="95"/>
      <c r="G1222" s="95"/>
      <c r="H1222" s="95"/>
      <c r="I1222" s="95"/>
      <c r="J1222" s="95"/>
    </row>
    <row r="1223" spans="3:10" x14ac:dyDescent="0.2">
      <c r="C1223" s="10"/>
      <c r="D1223" s="10"/>
      <c r="E1223" s="95"/>
      <c r="F1223" s="95"/>
      <c r="G1223" s="95"/>
      <c r="H1223" s="95"/>
      <c r="I1223" s="95"/>
      <c r="J1223" s="95"/>
    </row>
    <row r="1224" spans="3:10" x14ac:dyDescent="0.2">
      <c r="C1224" s="10"/>
      <c r="D1224" s="10"/>
      <c r="E1224" s="95"/>
      <c r="F1224" s="95"/>
      <c r="G1224" s="95"/>
      <c r="H1224" s="95"/>
      <c r="I1224" s="95"/>
      <c r="J1224" s="95"/>
    </row>
    <row r="1225" spans="3:10" x14ac:dyDescent="0.2">
      <c r="C1225" s="10"/>
      <c r="D1225" s="10"/>
      <c r="E1225" s="95"/>
      <c r="F1225" s="95"/>
      <c r="G1225" s="95"/>
      <c r="H1225" s="95"/>
      <c r="I1225" s="95"/>
      <c r="J1225" s="95"/>
    </row>
    <row r="1226" spans="3:10" x14ac:dyDescent="0.2">
      <c r="C1226" s="10"/>
      <c r="D1226" s="10"/>
      <c r="E1226" s="95"/>
      <c r="F1226" s="95"/>
      <c r="G1226" s="95"/>
      <c r="H1226" s="95"/>
      <c r="I1226" s="95"/>
      <c r="J1226" s="95"/>
    </row>
    <row r="1227" spans="3:10" x14ac:dyDescent="0.2">
      <c r="C1227" s="10"/>
      <c r="D1227" s="10"/>
      <c r="E1227" s="95"/>
      <c r="F1227" s="95"/>
      <c r="G1227" s="95"/>
      <c r="H1227" s="95"/>
      <c r="I1227" s="95"/>
      <c r="J1227" s="95"/>
    </row>
    <row r="1228" spans="3:10" x14ac:dyDescent="0.2">
      <c r="C1228" s="10"/>
      <c r="D1228" s="10"/>
      <c r="E1228" s="95"/>
      <c r="F1228" s="95"/>
      <c r="G1228" s="95"/>
      <c r="H1228" s="95"/>
      <c r="I1228" s="95"/>
      <c r="J1228" s="95"/>
    </row>
    <row r="1229" spans="3:10" x14ac:dyDescent="0.2">
      <c r="C1229" s="10"/>
      <c r="D1229" s="10"/>
      <c r="E1229" s="95"/>
      <c r="F1229" s="95"/>
      <c r="G1229" s="95"/>
      <c r="H1229" s="95"/>
      <c r="I1229" s="95"/>
      <c r="J1229" s="95"/>
    </row>
    <row r="1230" spans="3:10" x14ac:dyDescent="0.2">
      <c r="C1230" s="10"/>
      <c r="D1230" s="10"/>
      <c r="E1230" s="95"/>
      <c r="F1230" s="95"/>
      <c r="G1230" s="95"/>
      <c r="H1230" s="95"/>
      <c r="I1230" s="95"/>
      <c r="J1230" s="95"/>
    </row>
    <row r="1231" spans="3:10" x14ac:dyDescent="0.2">
      <c r="C1231" s="10"/>
      <c r="D1231" s="10"/>
      <c r="E1231" s="95"/>
      <c r="F1231" s="95"/>
      <c r="G1231" s="95"/>
      <c r="H1231" s="95"/>
      <c r="I1231" s="95"/>
      <c r="J1231" s="95"/>
    </row>
    <row r="1232" spans="3:10" x14ac:dyDescent="0.2">
      <c r="C1232" s="10"/>
      <c r="D1232" s="10"/>
      <c r="E1232" s="95"/>
      <c r="F1232" s="95"/>
      <c r="G1232" s="95"/>
      <c r="H1232" s="95"/>
      <c r="I1232" s="95"/>
      <c r="J1232" s="95"/>
    </row>
    <row r="1233" spans="3:10" x14ac:dyDescent="0.2">
      <c r="C1233" s="10"/>
      <c r="D1233" s="10"/>
      <c r="E1233" s="95"/>
      <c r="F1233" s="95"/>
      <c r="G1233" s="95"/>
      <c r="H1233" s="95"/>
      <c r="I1233" s="95"/>
      <c r="J1233" s="95"/>
    </row>
    <row r="1234" spans="3:10" x14ac:dyDescent="0.2">
      <c r="C1234" s="10"/>
      <c r="D1234" s="10"/>
      <c r="E1234" s="95"/>
      <c r="F1234" s="95"/>
      <c r="G1234" s="95"/>
      <c r="H1234" s="95"/>
      <c r="I1234" s="95"/>
      <c r="J1234" s="95"/>
    </row>
    <row r="1235" spans="3:10" x14ac:dyDescent="0.2">
      <c r="C1235" s="10"/>
      <c r="D1235" s="10"/>
      <c r="E1235" s="95"/>
      <c r="F1235" s="95"/>
      <c r="G1235" s="95"/>
      <c r="H1235" s="95"/>
      <c r="I1235" s="95"/>
      <c r="J1235" s="95"/>
    </row>
    <row r="1236" spans="3:10" x14ac:dyDescent="0.2">
      <c r="C1236" s="10"/>
      <c r="D1236" s="10"/>
      <c r="E1236" s="95"/>
      <c r="F1236" s="95"/>
      <c r="G1236" s="95"/>
      <c r="H1236" s="95"/>
      <c r="I1236" s="95"/>
      <c r="J1236" s="95"/>
    </row>
    <row r="1237" spans="3:10" x14ac:dyDescent="0.2">
      <c r="C1237" s="10"/>
      <c r="D1237" s="10"/>
      <c r="E1237" s="95"/>
      <c r="F1237" s="95"/>
      <c r="G1237" s="95"/>
      <c r="H1237" s="95"/>
      <c r="I1237" s="95"/>
      <c r="J1237" s="95"/>
    </row>
    <row r="1238" spans="3:10" x14ac:dyDescent="0.2">
      <c r="C1238" s="10"/>
      <c r="D1238" s="10"/>
      <c r="E1238" s="95"/>
      <c r="F1238" s="95"/>
      <c r="G1238" s="95"/>
      <c r="H1238" s="95"/>
      <c r="I1238" s="95"/>
      <c r="J1238" s="95"/>
    </row>
    <row r="1239" spans="3:10" x14ac:dyDescent="0.2">
      <c r="C1239" s="10"/>
      <c r="D1239" s="10"/>
      <c r="E1239" s="95"/>
      <c r="F1239" s="95"/>
      <c r="G1239" s="95"/>
      <c r="H1239" s="95"/>
      <c r="I1239" s="95"/>
      <c r="J1239" s="95"/>
    </row>
    <row r="1240" spans="3:10" x14ac:dyDescent="0.2">
      <c r="C1240" s="10"/>
      <c r="D1240" s="10"/>
      <c r="E1240" s="95"/>
      <c r="F1240" s="95"/>
      <c r="G1240" s="95"/>
      <c r="H1240" s="95"/>
      <c r="I1240" s="95"/>
      <c r="J1240" s="95"/>
    </row>
    <row r="1241" spans="3:10" x14ac:dyDescent="0.2">
      <c r="C1241" s="10"/>
      <c r="D1241" s="10"/>
      <c r="E1241" s="95"/>
      <c r="F1241" s="95"/>
      <c r="G1241" s="95"/>
      <c r="H1241" s="95"/>
      <c r="I1241" s="95"/>
      <c r="J1241" s="95"/>
    </row>
    <row r="1242" spans="3:10" x14ac:dyDescent="0.2">
      <c r="C1242" s="10"/>
      <c r="D1242" s="10"/>
      <c r="E1242" s="95"/>
      <c r="F1242" s="95"/>
      <c r="G1242" s="95"/>
      <c r="H1242" s="95"/>
      <c r="I1242" s="95"/>
      <c r="J1242" s="95"/>
    </row>
    <row r="1243" spans="3:10" x14ac:dyDescent="0.2">
      <c r="C1243" s="10"/>
      <c r="D1243" s="10"/>
      <c r="E1243" s="95"/>
      <c r="F1243" s="95"/>
      <c r="G1243" s="95"/>
      <c r="H1243" s="95"/>
      <c r="I1243" s="95"/>
      <c r="J1243" s="95"/>
    </row>
    <row r="1244" spans="3:10" x14ac:dyDescent="0.2">
      <c r="C1244" s="10"/>
      <c r="D1244" s="10"/>
      <c r="E1244" s="95"/>
      <c r="F1244" s="95"/>
      <c r="G1244" s="95"/>
      <c r="H1244" s="95"/>
      <c r="I1244" s="95"/>
      <c r="J1244" s="95"/>
    </row>
    <row r="1245" spans="3:10" x14ac:dyDescent="0.2">
      <c r="C1245" s="10"/>
      <c r="D1245" s="10"/>
      <c r="E1245" s="95"/>
      <c r="F1245" s="95"/>
      <c r="G1245" s="95"/>
      <c r="H1245" s="95"/>
      <c r="I1245" s="95"/>
      <c r="J1245" s="95"/>
    </row>
    <row r="1246" spans="3:10" x14ac:dyDescent="0.2">
      <c r="C1246" s="10"/>
      <c r="D1246" s="10"/>
      <c r="E1246" s="95"/>
      <c r="F1246" s="95"/>
      <c r="G1246" s="95"/>
      <c r="H1246" s="95"/>
      <c r="I1246" s="95"/>
      <c r="J1246" s="95"/>
    </row>
    <row r="1247" spans="3:10" x14ac:dyDescent="0.2">
      <c r="C1247" s="10"/>
      <c r="D1247" s="10"/>
      <c r="E1247" s="95"/>
      <c r="F1247" s="95"/>
      <c r="G1247" s="95"/>
      <c r="H1247" s="95"/>
      <c r="I1247" s="95"/>
      <c r="J1247" s="95"/>
    </row>
    <row r="1248" spans="3:10" x14ac:dyDescent="0.2">
      <c r="C1248" s="10"/>
      <c r="D1248" s="10"/>
      <c r="E1248" s="95"/>
      <c r="F1248" s="95"/>
      <c r="G1248" s="95"/>
      <c r="H1248" s="95"/>
      <c r="I1248" s="95"/>
      <c r="J1248" s="95"/>
    </row>
    <row r="1249" spans="3:10" x14ac:dyDescent="0.2">
      <c r="C1249" s="10"/>
      <c r="D1249" s="10"/>
      <c r="E1249" s="95"/>
      <c r="F1249" s="95"/>
      <c r="G1249" s="95"/>
      <c r="H1249" s="95"/>
      <c r="I1249" s="95"/>
      <c r="J1249" s="95"/>
    </row>
    <row r="1250" spans="3:10" x14ac:dyDescent="0.2">
      <c r="C1250" s="10"/>
      <c r="D1250" s="10"/>
      <c r="E1250" s="95"/>
      <c r="F1250" s="95"/>
      <c r="G1250" s="95"/>
      <c r="H1250" s="95"/>
      <c r="I1250" s="95"/>
      <c r="J1250" s="95"/>
    </row>
    <row r="1251" spans="3:10" x14ac:dyDescent="0.2">
      <c r="C1251" s="10"/>
      <c r="D1251" s="10"/>
      <c r="E1251" s="95"/>
      <c r="F1251" s="95"/>
      <c r="G1251" s="95"/>
      <c r="H1251" s="95"/>
      <c r="I1251" s="95"/>
      <c r="J1251" s="95"/>
    </row>
    <row r="1252" spans="3:10" x14ac:dyDescent="0.2">
      <c r="C1252" s="10"/>
      <c r="D1252" s="10"/>
      <c r="E1252" s="95"/>
      <c r="F1252" s="95"/>
      <c r="G1252" s="95"/>
      <c r="H1252" s="95"/>
      <c r="I1252" s="95"/>
      <c r="J1252" s="95"/>
    </row>
    <row r="1253" spans="3:10" x14ac:dyDescent="0.2">
      <c r="C1253" s="10"/>
      <c r="D1253" s="10"/>
      <c r="E1253" s="95"/>
      <c r="F1253" s="95"/>
      <c r="G1253" s="95"/>
      <c r="H1253" s="95"/>
      <c r="I1253" s="95"/>
      <c r="J1253" s="95"/>
    </row>
    <row r="1254" spans="3:10" x14ac:dyDescent="0.2">
      <c r="C1254" s="10"/>
      <c r="D1254" s="10"/>
      <c r="E1254" s="95"/>
      <c r="F1254" s="95"/>
      <c r="G1254" s="95"/>
      <c r="H1254" s="95"/>
      <c r="I1254" s="95"/>
      <c r="J1254" s="95"/>
    </row>
    <row r="1255" spans="3:10" x14ac:dyDescent="0.2">
      <c r="C1255" s="10"/>
      <c r="D1255" s="10"/>
      <c r="E1255" s="95"/>
      <c r="F1255" s="95"/>
      <c r="G1255" s="95"/>
      <c r="H1255" s="95"/>
      <c r="I1255" s="95"/>
      <c r="J1255" s="95"/>
    </row>
    <row r="1256" spans="3:10" x14ac:dyDescent="0.2">
      <c r="C1256" s="10"/>
      <c r="D1256" s="10"/>
      <c r="E1256" s="95"/>
      <c r="F1256" s="95"/>
      <c r="G1256" s="95"/>
      <c r="H1256" s="95"/>
      <c r="I1256" s="95"/>
      <c r="J1256" s="95"/>
    </row>
    <row r="1257" spans="3:10" x14ac:dyDescent="0.2">
      <c r="C1257" s="10"/>
      <c r="D1257" s="10"/>
      <c r="E1257" s="95"/>
      <c r="F1257" s="95"/>
      <c r="G1257" s="95"/>
      <c r="H1257" s="95"/>
      <c r="I1257" s="95"/>
      <c r="J1257" s="95"/>
    </row>
    <row r="1258" spans="3:10" x14ac:dyDescent="0.2">
      <c r="C1258" s="10"/>
      <c r="D1258" s="10"/>
      <c r="E1258" s="95"/>
      <c r="F1258" s="95"/>
      <c r="G1258" s="95"/>
      <c r="H1258" s="95"/>
      <c r="I1258" s="95"/>
      <c r="J1258" s="95"/>
    </row>
    <row r="1259" spans="3:10" x14ac:dyDescent="0.2">
      <c r="C1259" s="10"/>
      <c r="D1259" s="10"/>
      <c r="E1259" s="95"/>
      <c r="F1259" s="95"/>
      <c r="G1259" s="95"/>
      <c r="H1259" s="95"/>
      <c r="I1259" s="95"/>
      <c r="J1259" s="95"/>
    </row>
    <row r="1260" spans="3:10" x14ac:dyDescent="0.2">
      <c r="C1260" s="10"/>
      <c r="D1260" s="10"/>
      <c r="E1260" s="95"/>
      <c r="F1260" s="95"/>
      <c r="G1260" s="95"/>
      <c r="H1260" s="95"/>
      <c r="I1260" s="95"/>
      <c r="J1260" s="95"/>
    </row>
    <row r="1261" spans="3:10" x14ac:dyDescent="0.2">
      <c r="C1261" s="10"/>
      <c r="D1261" s="10"/>
      <c r="E1261" s="95"/>
      <c r="F1261" s="95"/>
      <c r="G1261" s="95"/>
      <c r="H1261" s="95"/>
      <c r="I1261" s="95"/>
      <c r="J1261" s="95"/>
    </row>
    <row r="1262" spans="3:10" x14ac:dyDescent="0.2">
      <c r="C1262" s="10"/>
      <c r="D1262" s="10"/>
      <c r="E1262" s="95"/>
      <c r="F1262" s="95"/>
      <c r="G1262" s="95"/>
      <c r="H1262" s="95"/>
      <c r="I1262" s="95"/>
      <c r="J1262" s="95"/>
    </row>
    <row r="1263" spans="3:10" x14ac:dyDescent="0.2">
      <c r="C1263" s="10"/>
      <c r="D1263" s="10"/>
      <c r="E1263" s="95"/>
      <c r="F1263" s="95"/>
      <c r="G1263" s="95"/>
      <c r="H1263" s="95"/>
      <c r="I1263" s="95"/>
      <c r="J1263" s="95"/>
    </row>
  </sheetData>
  <sheetProtection algorithmName="SHA-512" hashValue="cOSxMq6XtF61Tbknp+f8wT597sbLhi3DC4OpH2BQZG+9UL0fO4OTSnqfYR8yDyj7OEZPDQXHA3GvoNSu4c5NTw==" saltValue="3aQI/6H+RxvSg5Rw9+n+cg==" spinCount="100000" sheet="1" formatColumns="0"/>
  <conditionalFormatting sqref="B11">
    <cfRule type="cellIs" dxfId="25" priority="34" stopIfTrue="1" operator="lessThan">
      <formula>40</formula>
    </cfRule>
  </conditionalFormatting>
  <conditionalFormatting sqref="B11">
    <cfRule type="cellIs" dxfId="24" priority="32" stopIfTrue="1" operator="lessThan">
      <formula>40</formula>
    </cfRule>
  </conditionalFormatting>
  <conditionalFormatting sqref="A30">
    <cfRule type="expression" dxfId="23" priority="30">
      <formula>$E30&lt;&gt;0</formula>
    </cfRule>
  </conditionalFormatting>
  <conditionalFormatting sqref="A48">
    <cfRule type="expression" dxfId="22" priority="29">
      <formula>$E48&lt;&gt;0</formula>
    </cfRule>
  </conditionalFormatting>
  <conditionalFormatting sqref="B30 E30">
    <cfRule type="expression" dxfId="21" priority="28">
      <formula>$E30&lt;&gt;0</formula>
    </cfRule>
  </conditionalFormatting>
  <conditionalFormatting sqref="A48">
    <cfRule type="expression" dxfId="20" priority="27">
      <formula>$E48&lt;&gt;0</formula>
    </cfRule>
  </conditionalFormatting>
  <conditionalFormatting sqref="B48">
    <cfRule type="expression" dxfId="19" priority="26">
      <formula>$E48&lt;&gt;0</formula>
    </cfRule>
  </conditionalFormatting>
  <conditionalFormatting sqref="H11">
    <cfRule type="cellIs" dxfId="18" priority="18" operator="between">
      <formula>$K$13</formula>
      <formula>$K$14</formula>
    </cfRule>
    <cfRule type="cellIs" dxfId="17" priority="19" operator="notBetween">
      <formula>$K$13</formula>
      <formula>$K$14</formula>
    </cfRule>
  </conditionalFormatting>
  <conditionalFormatting sqref="H15 H17:H19 H336 H22 H24 H38 H27 H29">
    <cfRule type="cellIs" dxfId="16" priority="15" operator="between">
      <formula>$M$13</formula>
      <formula>$M$14</formula>
    </cfRule>
  </conditionalFormatting>
  <conditionalFormatting sqref="H15 H17:H19 H22 H24 H38 H27 H29">
    <cfRule type="cellIs" dxfId="15" priority="14" operator="notBetween">
      <formula>$M$13</formula>
      <formula>$M$14</formula>
    </cfRule>
  </conditionalFormatting>
  <conditionalFormatting sqref="A70">
    <cfRule type="expression" dxfId="14" priority="12">
      <formula>$E$48&lt;&gt;0</formula>
    </cfRule>
  </conditionalFormatting>
  <conditionalFormatting sqref="A66">
    <cfRule type="expression" dxfId="13" priority="10">
      <formula>$E15&lt;&gt;0</formula>
    </cfRule>
  </conditionalFormatting>
  <conditionalFormatting sqref="A68">
    <cfRule type="expression" dxfId="12" priority="9">
      <formula>$E$30&lt;&gt;0</formula>
    </cfRule>
  </conditionalFormatting>
  <conditionalFormatting sqref="B15 E15">
    <cfRule type="expression" dxfId="11" priority="8">
      <formula>$E15&lt;&gt;0</formula>
    </cfRule>
  </conditionalFormatting>
  <conditionalFormatting sqref="A15">
    <cfRule type="expression" dxfId="10" priority="7">
      <formula>$E15&lt;&gt;0</formula>
    </cfRule>
  </conditionalFormatting>
  <conditionalFormatting sqref="H25">
    <cfRule type="cellIs" dxfId="9" priority="6" operator="between">
      <formula>$M$13</formula>
      <formula>$M$14</formula>
    </cfRule>
  </conditionalFormatting>
  <conditionalFormatting sqref="H25">
    <cfRule type="cellIs" dxfId="8" priority="5" operator="notBetween">
      <formula>$M$13</formula>
      <formula>$M$14</formula>
    </cfRule>
  </conditionalFormatting>
  <conditionalFormatting sqref="H26">
    <cfRule type="cellIs" dxfId="7" priority="4" operator="between">
      <formula>$M$13</formula>
      <formula>$M$14</formula>
    </cfRule>
  </conditionalFormatting>
  <conditionalFormatting sqref="H26">
    <cfRule type="cellIs" dxfId="6" priority="3" operator="notBetween">
      <formula>$M$13</formula>
      <formula>$M$14</formula>
    </cfRule>
  </conditionalFormatting>
  <conditionalFormatting sqref="H28">
    <cfRule type="cellIs" dxfId="5" priority="2" operator="between">
      <formula>$M$13</formula>
      <formula>$M$14</formula>
    </cfRule>
  </conditionalFormatting>
  <conditionalFormatting sqref="H28">
    <cfRule type="cellIs" dxfId="4" priority="1" operator="notBetween">
      <formula>$M$13</formula>
      <formula>$M$14</formula>
    </cfRule>
  </conditionalFormatting>
  <hyperlinks>
    <hyperlink ref="A57" r:id="rId1" display="Ocotober 2015 Residency Guidelines, page 11."/>
  </hyperlinks>
  <printOptions horizontalCentered="1"/>
  <pageMargins left="0.7" right="0.7" top="0.75" bottom="0.75" header="0.5" footer="0.5"/>
  <pageSetup scale="74" orientation="landscape" r:id="rId2"/>
  <headerFooter>
    <oddHeader>&amp;L&amp;"Arial,Regular"&amp;8&amp;F&amp;R&amp;"Arial,Regular"&amp;8&amp;A</oddHeader>
    <oddFooter>&amp;L&amp;"Arial,Regular"&amp;8&amp;Z&amp;F</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24" id="{458F63F0-2C9B-4CB1-A9D5-F7106ECBF900}">
            <xm:f>'D:\Finance\Work\Reports &amp; Surveys\AFR\2012-2013\Templates\[2012-13 AFR Workbook SRS 4-3-13.xlsx]CIF'!#REF!&lt;&gt;0</xm:f>
            <x14:dxf>
              <font>
                <b/>
                <i val="0"/>
                <color rgb="FFC00000"/>
              </font>
              <fill>
                <patternFill patternType="none">
                  <bgColor auto="1"/>
                </patternFill>
              </fill>
            </x14:dxf>
          </x14:cfRule>
          <xm:sqref>A62:A65</xm:sqref>
        </x14:conditionalFormatting>
        <x14:conditionalFormatting xmlns:xm="http://schemas.microsoft.com/office/excel/2006/main">
          <x14:cfRule type="expression" priority="22" id="{71E6EB20-4413-4979-9EB9-DFA120063FE1}">
            <xm:f>'D:\Finance\Work\Reports &amp; Surveys\AFR\2012-2013\Templates\[2012-13 AFR Workbook SRS 4-3-13.xlsx]CIF'!#REF!&lt;&gt;0</xm:f>
            <x14:dxf>
              <font>
                <b/>
                <i val="0"/>
                <color rgb="FFC00000"/>
              </font>
              <fill>
                <patternFill patternType="none">
                  <bgColor auto="1"/>
                </patternFill>
              </fill>
            </x14:dxf>
          </x14:cfRule>
          <xm:sqref>A67</xm:sqref>
        </x14:conditionalFormatting>
        <x14:conditionalFormatting xmlns:xm="http://schemas.microsoft.com/office/excel/2006/main">
          <x14:cfRule type="cellIs" priority="36"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 xmlns:xm="http://schemas.microsoft.com/office/excel/2006/main">
          <x14:cfRule type="expression" priority="11" id="{6CD8E611-70E8-4B35-8103-ABCE9636AA75}">
            <xm:f>'D:\Finance\Work\Reports &amp; Surveys\AFR\2012-2013\Templates\[2012-13 AFR Workbook SRS 4-3-13.xlsx]CIF'!#REF!&lt;&gt;0</xm:f>
            <x14:dxf>
              <font>
                <b/>
                <i val="0"/>
                <color rgb="FFC00000"/>
              </font>
              <fill>
                <patternFill patternType="none">
                  <bgColor auto="1"/>
                </patternFill>
              </fill>
            </x14:dxf>
          </x14:cfRule>
          <xm:sqref>A69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B1:BU96"/>
  <sheetViews>
    <sheetView zoomScale="85" zoomScaleNormal="85" workbookViewId="0">
      <selection activeCell="C2" sqref="C2"/>
    </sheetView>
  </sheetViews>
  <sheetFormatPr defaultRowHeight="15" x14ac:dyDescent="0.25"/>
  <cols>
    <col min="2" max="2" width="4.42578125" bestFit="1" customWidth="1"/>
    <col min="3" max="3" width="41.140625" bestFit="1" customWidth="1"/>
    <col min="4" max="4" width="11.5703125" customWidth="1"/>
    <col min="5" max="5" width="9.7109375" bestFit="1" customWidth="1"/>
    <col min="6" max="6" width="11" customWidth="1"/>
    <col min="7" max="7" width="13.7109375" customWidth="1"/>
    <col min="8" max="8" width="17.140625" customWidth="1"/>
    <col min="9" max="9" width="16.42578125" customWidth="1"/>
    <col min="10" max="10" width="17.7109375" customWidth="1"/>
    <col min="11" max="11" width="13.85546875" bestFit="1" customWidth="1"/>
    <col min="12" max="12" width="12.28515625" bestFit="1" customWidth="1"/>
    <col min="13" max="13" width="13.85546875" bestFit="1" customWidth="1"/>
    <col min="14" max="14" width="17" bestFit="1" customWidth="1"/>
    <col min="15" max="18" width="17" customWidth="1"/>
    <col min="31" max="31" width="10.42578125" customWidth="1"/>
    <col min="38" max="38" width="11.7109375" customWidth="1"/>
    <col min="39" max="39" width="12" customWidth="1"/>
    <col min="42" max="42" width="11.42578125" customWidth="1"/>
    <col min="46" max="46" width="10" customWidth="1"/>
    <col min="65" max="65" width="13.7109375" customWidth="1"/>
    <col min="66" max="66" width="12.5703125" customWidth="1"/>
    <col min="69" max="69" width="11.42578125" customWidth="1"/>
  </cols>
  <sheetData>
    <row r="1" spans="2:73" ht="15.75" thickBot="1" x14ac:dyDescent="0.3">
      <c r="BU1" s="176"/>
    </row>
    <row r="2" spans="2:73" ht="51.75" customHeight="1" x14ac:dyDescent="0.55000000000000004">
      <c r="E2" s="134" t="s">
        <v>56</v>
      </c>
      <c r="F2" s="18" t="str">
        <f>VLOOKUP('20-21 Exemptions &amp; Waivers'!A1,Data!C4:F32,4,FALSE)</f>
        <v>Max of 54 or 1% of FTE</v>
      </c>
      <c r="G2" s="171" t="s">
        <v>200</v>
      </c>
      <c r="H2" s="141"/>
      <c r="I2" s="141"/>
      <c r="J2" s="141"/>
      <c r="S2" s="166"/>
      <c r="T2" s="167"/>
      <c r="U2" s="167"/>
      <c r="V2" s="167"/>
      <c r="W2" s="167"/>
      <c r="X2" s="167"/>
      <c r="Y2" s="167"/>
      <c r="Z2" s="167"/>
      <c r="AA2" s="167"/>
      <c r="AB2" s="167"/>
      <c r="AC2" s="167"/>
      <c r="AD2" s="167"/>
      <c r="AE2" s="167"/>
      <c r="AF2" s="167" t="s">
        <v>101</v>
      </c>
      <c r="AG2" s="167"/>
      <c r="AH2" s="167"/>
      <c r="AI2" s="167"/>
      <c r="AJ2" s="167"/>
      <c r="AK2" s="167"/>
      <c r="AL2" s="167"/>
      <c r="AM2" s="167"/>
      <c r="AN2" s="167"/>
      <c r="AO2" s="167"/>
      <c r="AP2" s="167"/>
      <c r="AQ2" s="167"/>
      <c r="AR2" s="167"/>
      <c r="AS2" s="167"/>
      <c r="AT2" s="168"/>
      <c r="AU2" s="169"/>
      <c r="AV2" s="167"/>
      <c r="AW2" s="167"/>
      <c r="AX2" s="167"/>
      <c r="AY2" s="167"/>
      <c r="AZ2" s="167"/>
      <c r="BA2" s="167"/>
      <c r="BB2" s="167"/>
      <c r="BC2" s="167"/>
      <c r="BD2" s="167"/>
      <c r="BE2" s="167"/>
      <c r="BF2" s="167"/>
      <c r="BG2" s="167"/>
      <c r="BH2" s="170" t="s">
        <v>102</v>
      </c>
      <c r="BI2" s="167"/>
      <c r="BJ2" s="167"/>
      <c r="BK2" s="167"/>
      <c r="BL2" s="167"/>
      <c r="BM2" s="167"/>
      <c r="BN2" s="167"/>
      <c r="BO2" s="167"/>
      <c r="BP2" s="167"/>
      <c r="BQ2" s="167"/>
      <c r="BR2" s="167"/>
      <c r="BS2" s="167"/>
      <c r="BT2" s="104"/>
      <c r="BU2" s="174"/>
    </row>
    <row r="3" spans="2:73" x14ac:dyDescent="0.25">
      <c r="C3">
        <v>1</v>
      </c>
      <c r="D3">
        <v>2</v>
      </c>
      <c r="E3">
        <v>3</v>
      </c>
      <c r="F3">
        <v>4</v>
      </c>
      <c r="G3">
        <v>5</v>
      </c>
      <c r="H3">
        <v>6</v>
      </c>
      <c r="I3">
        <v>7</v>
      </c>
      <c r="J3">
        <v>8</v>
      </c>
      <c r="K3">
        <v>9</v>
      </c>
      <c r="L3">
        <v>10</v>
      </c>
      <c r="M3">
        <v>11</v>
      </c>
      <c r="N3">
        <v>12</v>
      </c>
      <c r="O3">
        <v>13</v>
      </c>
      <c r="P3">
        <v>14</v>
      </c>
      <c r="Q3">
        <v>15</v>
      </c>
      <c r="R3">
        <v>16</v>
      </c>
      <c r="S3">
        <v>17</v>
      </c>
      <c r="T3">
        <v>18</v>
      </c>
      <c r="U3">
        <v>19</v>
      </c>
      <c r="V3">
        <v>20</v>
      </c>
      <c r="W3">
        <v>21</v>
      </c>
      <c r="X3">
        <v>22</v>
      </c>
      <c r="Y3">
        <v>23</v>
      </c>
      <c r="Z3">
        <v>24</v>
      </c>
      <c r="AA3">
        <v>25</v>
      </c>
      <c r="AB3">
        <v>26</v>
      </c>
      <c r="AC3">
        <v>27</v>
      </c>
      <c r="AD3">
        <v>28</v>
      </c>
      <c r="AE3">
        <v>29</v>
      </c>
      <c r="AF3">
        <v>30</v>
      </c>
      <c r="AG3">
        <v>31</v>
      </c>
      <c r="AH3">
        <v>32</v>
      </c>
      <c r="AI3">
        <v>33</v>
      </c>
      <c r="AJ3">
        <v>34</v>
      </c>
      <c r="AK3">
        <v>35</v>
      </c>
      <c r="AL3">
        <v>36</v>
      </c>
      <c r="AM3">
        <v>37</v>
      </c>
      <c r="AN3">
        <v>38</v>
      </c>
      <c r="AO3">
        <v>39</v>
      </c>
      <c r="AP3">
        <v>40</v>
      </c>
      <c r="AQ3">
        <v>41</v>
      </c>
      <c r="AR3">
        <v>42</v>
      </c>
      <c r="AS3">
        <v>43</v>
      </c>
      <c r="AT3">
        <v>44</v>
      </c>
      <c r="AU3">
        <v>45</v>
      </c>
      <c r="AV3">
        <v>46</v>
      </c>
      <c r="AW3">
        <v>47</v>
      </c>
      <c r="AX3">
        <v>48</v>
      </c>
      <c r="AY3">
        <v>49</v>
      </c>
      <c r="AZ3">
        <v>50</v>
      </c>
      <c r="BA3">
        <v>51</v>
      </c>
      <c r="BB3">
        <v>52</v>
      </c>
      <c r="BC3">
        <v>53</v>
      </c>
      <c r="BD3">
        <v>54</v>
      </c>
      <c r="BE3">
        <v>55</v>
      </c>
      <c r="BF3">
        <v>56</v>
      </c>
      <c r="BG3">
        <v>57</v>
      </c>
      <c r="BH3">
        <v>58</v>
      </c>
      <c r="BI3">
        <v>59</v>
      </c>
      <c r="BJ3">
        <v>60</v>
      </c>
      <c r="BK3">
        <v>61</v>
      </c>
      <c r="BL3">
        <v>62</v>
      </c>
      <c r="BM3">
        <v>63</v>
      </c>
      <c r="BN3">
        <v>64</v>
      </c>
      <c r="BO3">
        <v>65</v>
      </c>
      <c r="BP3">
        <v>66</v>
      </c>
      <c r="BQ3">
        <v>67</v>
      </c>
      <c r="BR3">
        <v>68</v>
      </c>
      <c r="BS3">
        <v>69</v>
      </c>
      <c r="BT3">
        <v>70</v>
      </c>
      <c r="BU3">
        <v>71</v>
      </c>
    </row>
    <row r="4" spans="2:73" ht="102" thickBot="1" x14ac:dyDescent="0.3">
      <c r="B4" s="12"/>
      <c r="C4" s="16" t="s">
        <v>57</v>
      </c>
      <c r="D4" s="100" t="s">
        <v>103</v>
      </c>
      <c r="E4" s="101" t="s">
        <v>55</v>
      </c>
      <c r="F4" s="101" t="s">
        <v>60</v>
      </c>
      <c r="G4" s="105" t="s">
        <v>62</v>
      </c>
      <c r="H4" s="105" t="s">
        <v>67</v>
      </c>
      <c r="I4" s="105" t="s">
        <v>63</v>
      </c>
      <c r="J4" s="105" t="s">
        <v>64</v>
      </c>
      <c r="K4" s="105" t="s">
        <v>85</v>
      </c>
      <c r="L4" s="105" t="s">
        <v>86</v>
      </c>
      <c r="M4" s="105" t="s">
        <v>87</v>
      </c>
      <c r="N4" s="105" t="s">
        <v>88</v>
      </c>
      <c r="O4" s="105" t="s">
        <v>205</v>
      </c>
      <c r="P4" s="105" t="s">
        <v>208</v>
      </c>
      <c r="Q4" s="105" t="s">
        <v>206</v>
      </c>
      <c r="R4" s="105" t="s">
        <v>207</v>
      </c>
      <c r="S4" s="97" t="s">
        <v>166</v>
      </c>
      <c r="T4" s="98" t="s">
        <v>90</v>
      </c>
      <c r="U4" s="98" t="s">
        <v>91</v>
      </c>
      <c r="V4" s="98" t="s">
        <v>92</v>
      </c>
      <c r="W4" s="98" t="s">
        <v>15</v>
      </c>
      <c r="X4" s="98" t="s">
        <v>167</v>
      </c>
      <c r="Y4" s="98" t="s">
        <v>93</v>
      </c>
      <c r="Z4" s="98" t="s">
        <v>94</v>
      </c>
      <c r="AA4" s="98" t="s">
        <v>95</v>
      </c>
      <c r="AB4" s="98" t="s">
        <v>168</v>
      </c>
      <c r="AC4" s="98" t="s">
        <v>169</v>
      </c>
      <c r="AD4" s="98" t="s">
        <v>96</v>
      </c>
      <c r="AE4" s="98" t="s">
        <v>97</v>
      </c>
      <c r="AF4" s="98" t="s">
        <v>98</v>
      </c>
      <c r="AG4" s="98" t="s">
        <v>99</v>
      </c>
      <c r="AH4" s="103" t="s">
        <v>170</v>
      </c>
      <c r="AI4" s="98" t="s">
        <v>100</v>
      </c>
      <c r="AJ4" s="98" t="s">
        <v>171</v>
      </c>
      <c r="AK4" s="98" t="s">
        <v>110</v>
      </c>
      <c r="AL4" s="98" t="s">
        <v>172</v>
      </c>
      <c r="AM4" s="98" t="s">
        <v>173</v>
      </c>
      <c r="AN4" s="98" t="s">
        <v>174</v>
      </c>
      <c r="AO4" s="98" t="s">
        <v>175</v>
      </c>
      <c r="AP4" s="98" t="s">
        <v>176</v>
      </c>
      <c r="AQ4" s="98" t="s">
        <v>18</v>
      </c>
      <c r="AR4" s="98" t="s">
        <v>177</v>
      </c>
      <c r="AS4" s="172" t="s">
        <v>24</v>
      </c>
      <c r="AT4" s="173" t="s">
        <v>203</v>
      </c>
      <c r="AU4" s="97" t="s">
        <v>166</v>
      </c>
      <c r="AV4" s="98" t="s">
        <v>90</v>
      </c>
      <c r="AW4" s="98" t="s">
        <v>91</v>
      </c>
      <c r="AX4" s="98" t="s">
        <v>92</v>
      </c>
      <c r="AY4" s="98" t="s">
        <v>15</v>
      </c>
      <c r="AZ4" s="98" t="s">
        <v>131</v>
      </c>
      <c r="BA4" s="98" t="s">
        <v>93</v>
      </c>
      <c r="BB4" s="98" t="s">
        <v>94</v>
      </c>
      <c r="BC4" s="98" t="s">
        <v>95</v>
      </c>
      <c r="BD4" s="98" t="s">
        <v>168</v>
      </c>
      <c r="BE4" s="98" t="s">
        <v>169</v>
      </c>
      <c r="BF4" s="98" t="s">
        <v>96</v>
      </c>
      <c r="BG4" s="98" t="s">
        <v>97</v>
      </c>
      <c r="BH4" s="98" t="s">
        <v>98</v>
      </c>
      <c r="BI4" s="98" t="s">
        <v>99</v>
      </c>
      <c r="BJ4" s="98" t="s">
        <v>178</v>
      </c>
      <c r="BK4" s="98" t="s">
        <v>171</v>
      </c>
      <c r="BL4" s="98" t="s">
        <v>110</v>
      </c>
      <c r="BM4" s="98" t="s">
        <v>172</v>
      </c>
      <c r="BN4" s="98" t="s">
        <v>173</v>
      </c>
      <c r="BO4" s="98" t="s">
        <v>174</v>
      </c>
      <c r="BP4" s="98" t="s">
        <v>175</v>
      </c>
      <c r="BQ4" s="98" t="s">
        <v>176</v>
      </c>
      <c r="BR4" s="98" t="s">
        <v>18</v>
      </c>
      <c r="BS4" s="103" t="s">
        <v>177</v>
      </c>
      <c r="BT4" s="99" t="s">
        <v>24</v>
      </c>
      <c r="BU4" s="175" t="s">
        <v>204</v>
      </c>
    </row>
    <row r="5" spans="2:73" ht="18" x14ac:dyDescent="0.25">
      <c r="B5" s="15">
        <v>1</v>
      </c>
      <c r="C5" s="16" t="s">
        <v>31</v>
      </c>
      <c r="D5" s="17">
        <v>9941.6</v>
      </c>
      <c r="E5" s="1">
        <f t="shared" ref="E5:E32" si="0">D5*0.01</f>
        <v>99.416000000000011</v>
      </c>
      <c r="F5">
        <f t="shared" ref="F5:F32" si="1">MAX(54,E5)</f>
        <v>99.416000000000011</v>
      </c>
      <c r="G5" s="102">
        <v>78.84</v>
      </c>
      <c r="H5" s="102">
        <v>236.69</v>
      </c>
      <c r="I5" s="102">
        <v>103.99999999999999</v>
      </c>
      <c r="J5" s="102">
        <v>405.75999999999993</v>
      </c>
      <c r="K5" s="102">
        <v>69.599999999999994</v>
      </c>
      <c r="L5" s="102">
        <v>209.70000000000002</v>
      </c>
      <c r="M5" s="102">
        <v>76.799999999999983</v>
      </c>
      <c r="N5" s="102">
        <v>307.50000000000006</v>
      </c>
      <c r="O5" s="102">
        <v>91.79</v>
      </c>
      <c r="P5" s="102">
        <v>292.63</v>
      </c>
      <c r="Q5" s="102">
        <v>128.51</v>
      </c>
      <c r="R5" s="102">
        <v>508.91999999999996</v>
      </c>
      <c r="S5">
        <v>0</v>
      </c>
      <c r="T5">
        <v>3624</v>
      </c>
      <c r="U5">
        <v>0</v>
      </c>
      <c r="V5">
        <v>35</v>
      </c>
      <c r="W5">
        <v>9</v>
      </c>
      <c r="X5">
        <v>33</v>
      </c>
      <c r="Y5">
        <v>15</v>
      </c>
      <c r="Z5">
        <v>71</v>
      </c>
      <c r="AA5">
        <v>0</v>
      </c>
      <c r="AB5">
        <v>1</v>
      </c>
      <c r="AC5">
        <v>0</v>
      </c>
      <c r="AD5">
        <v>3</v>
      </c>
      <c r="AE5">
        <v>0</v>
      </c>
      <c r="AF5">
        <v>1</v>
      </c>
      <c r="AG5">
        <v>12</v>
      </c>
      <c r="AH5">
        <v>0</v>
      </c>
      <c r="AI5">
        <v>0</v>
      </c>
      <c r="AJ5">
        <v>0</v>
      </c>
      <c r="AK5">
        <v>0</v>
      </c>
      <c r="AL5">
        <v>0</v>
      </c>
      <c r="AM5">
        <v>0</v>
      </c>
      <c r="AN5">
        <v>0</v>
      </c>
      <c r="AO5">
        <v>2</v>
      </c>
      <c r="AP5">
        <v>0</v>
      </c>
      <c r="AQ5">
        <v>0</v>
      </c>
      <c r="AR5">
        <v>0</v>
      </c>
      <c r="AS5">
        <v>2</v>
      </c>
      <c r="AT5">
        <v>0</v>
      </c>
      <c r="AU5">
        <v>0</v>
      </c>
      <c r="AV5">
        <v>59895</v>
      </c>
      <c r="AW5">
        <v>0</v>
      </c>
      <c r="AX5">
        <v>285</v>
      </c>
      <c r="AY5">
        <v>125</v>
      </c>
      <c r="AZ5">
        <v>539.70000000000005</v>
      </c>
      <c r="BA5">
        <v>242</v>
      </c>
      <c r="BB5">
        <v>1296</v>
      </c>
      <c r="BC5">
        <v>0</v>
      </c>
      <c r="BD5">
        <v>3</v>
      </c>
      <c r="BE5">
        <v>0</v>
      </c>
      <c r="BF5">
        <v>41</v>
      </c>
      <c r="BG5">
        <v>0</v>
      </c>
      <c r="BH5">
        <v>8</v>
      </c>
      <c r="BI5">
        <v>106</v>
      </c>
      <c r="BJ5">
        <v>0</v>
      </c>
      <c r="BK5">
        <v>0</v>
      </c>
      <c r="BL5">
        <v>0</v>
      </c>
      <c r="BM5">
        <v>0</v>
      </c>
      <c r="BN5">
        <v>0</v>
      </c>
      <c r="BO5">
        <v>0</v>
      </c>
      <c r="BP5">
        <v>18</v>
      </c>
      <c r="BQ5">
        <v>0</v>
      </c>
      <c r="BR5">
        <v>546</v>
      </c>
      <c r="BS5">
        <v>0</v>
      </c>
      <c r="BT5">
        <v>30</v>
      </c>
      <c r="BU5" s="177">
        <v>0</v>
      </c>
    </row>
    <row r="6" spans="2:73" ht="18" x14ac:dyDescent="0.25">
      <c r="B6" s="15">
        <v>2</v>
      </c>
      <c r="C6" s="16" t="s">
        <v>32</v>
      </c>
      <c r="D6" s="17">
        <v>24405.4</v>
      </c>
      <c r="E6" s="1">
        <f t="shared" si="0"/>
        <v>244.05400000000003</v>
      </c>
      <c r="F6">
        <f t="shared" si="1"/>
        <v>244.05400000000003</v>
      </c>
      <c r="G6" s="102">
        <v>82</v>
      </c>
      <c r="H6" s="102">
        <v>226.4</v>
      </c>
      <c r="I6" s="102">
        <v>111.89999999999999</v>
      </c>
      <c r="J6" s="102">
        <v>366.99999999999994</v>
      </c>
      <c r="K6" s="102">
        <v>73.400000000000006</v>
      </c>
      <c r="L6" s="102">
        <v>209.75</v>
      </c>
      <c r="M6" s="102">
        <v>84.350000000000023</v>
      </c>
      <c r="N6" s="102">
        <v>325.59999999999991</v>
      </c>
      <c r="O6" s="102">
        <v>91.79</v>
      </c>
      <c r="P6" s="102">
        <v>384.72</v>
      </c>
      <c r="Q6" s="102">
        <v>124.89</v>
      </c>
      <c r="R6" s="102">
        <v>583.45000000000005</v>
      </c>
      <c r="S6">
        <v>0</v>
      </c>
      <c r="T6">
        <v>6001</v>
      </c>
      <c r="U6">
        <v>0</v>
      </c>
      <c r="V6">
        <v>89</v>
      </c>
      <c r="W6">
        <v>120</v>
      </c>
      <c r="X6">
        <v>250</v>
      </c>
      <c r="Y6">
        <v>29</v>
      </c>
      <c r="Z6">
        <v>74</v>
      </c>
      <c r="AA6">
        <v>0</v>
      </c>
      <c r="AB6">
        <v>1</v>
      </c>
      <c r="AC6">
        <v>0</v>
      </c>
      <c r="AD6">
        <v>1</v>
      </c>
      <c r="AE6">
        <v>0</v>
      </c>
      <c r="AF6">
        <v>0</v>
      </c>
      <c r="AG6">
        <v>104</v>
      </c>
      <c r="AH6">
        <v>0</v>
      </c>
      <c r="AI6">
        <v>0</v>
      </c>
      <c r="AJ6">
        <v>0</v>
      </c>
      <c r="AK6">
        <v>0</v>
      </c>
      <c r="AL6">
        <v>0</v>
      </c>
      <c r="AM6">
        <v>0</v>
      </c>
      <c r="AN6">
        <v>0</v>
      </c>
      <c r="AO6">
        <v>0</v>
      </c>
      <c r="AP6">
        <v>0</v>
      </c>
      <c r="AQ6">
        <v>0</v>
      </c>
      <c r="AR6">
        <v>0</v>
      </c>
      <c r="AS6">
        <v>6</v>
      </c>
      <c r="AT6">
        <v>0</v>
      </c>
      <c r="AU6">
        <v>0</v>
      </c>
      <c r="AV6">
        <v>65198</v>
      </c>
      <c r="AW6">
        <v>0</v>
      </c>
      <c r="AX6">
        <v>586</v>
      </c>
      <c r="AY6">
        <v>1680</v>
      </c>
      <c r="AZ6">
        <v>3495</v>
      </c>
      <c r="BA6">
        <v>398</v>
      </c>
      <c r="BB6">
        <v>1105</v>
      </c>
      <c r="BC6">
        <v>0</v>
      </c>
      <c r="BD6">
        <v>18</v>
      </c>
      <c r="BE6">
        <v>0</v>
      </c>
      <c r="BF6">
        <v>8</v>
      </c>
      <c r="BG6">
        <v>0</v>
      </c>
      <c r="BH6">
        <v>0</v>
      </c>
      <c r="BI6">
        <v>1176</v>
      </c>
      <c r="BJ6">
        <v>0</v>
      </c>
      <c r="BK6">
        <v>0</v>
      </c>
      <c r="BL6">
        <v>0</v>
      </c>
      <c r="BM6">
        <v>0</v>
      </c>
      <c r="BN6">
        <v>0</v>
      </c>
      <c r="BO6">
        <v>0</v>
      </c>
      <c r="BP6">
        <v>0</v>
      </c>
      <c r="BQ6">
        <v>0</v>
      </c>
      <c r="BR6">
        <v>0</v>
      </c>
      <c r="BS6">
        <v>0</v>
      </c>
      <c r="BT6">
        <v>107</v>
      </c>
      <c r="BU6" s="177">
        <v>0</v>
      </c>
    </row>
    <row r="7" spans="2:73" ht="18" x14ac:dyDescent="0.25">
      <c r="B7" s="15">
        <v>3</v>
      </c>
      <c r="C7" s="16" t="s">
        <v>33</v>
      </c>
      <c r="D7" s="17">
        <v>4514.7</v>
      </c>
      <c r="E7" s="1">
        <f t="shared" si="0"/>
        <v>45.146999999999998</v>
      </c>
      <c r="F7">
        <f t="shared" si="1"/>
        <v>54</v>
      </c>
      <c r="G7" s="102">
        <v>82.78</v>
      </c>
      <c r="H7" s="102">
        <v>248.34</v>
      </c>
      <c r="I7" s="102">
        <v>112.92</v>
      </c>
      <c r="J7" s="102">
        <v>438.2</v>
      </c>
      <c r="K7" s="102">
        <v>74.459999999999994</v>
      </c>
      <c r="L7" s="102">
        <v>223.38</v>
      </c>
      <c r="M7" s="102">
        <v>89.35</v>
      </c>
      <c r="N7" s="102">
        <v>357.4</v>
      </c>
      <c r="O7" s="102">
        <v>95.45</v>
      </c>
      <c r="P7" s="102">
        <v>353.16</v>
      </c>
      <c r="Q7" s="102">
        <v>129.26999999999998</v>
      </c>
      <c r="R7" s="102">
        <v>591.39</v>
      </c>
      <c r="S7">
        <v>0</v>
      </c>
      <c r="T7">
        <v>1429</v>
      </c>
      <c r="U7">
        <v>0</v>
      </c>
      <c r="V7">
        <v>48</v>
      </c>
      <c r="W7">
        <v>4</v>
      </c>
      <c r="X7">
        <v>48</v>
      </c>
      <c r="Y7">
        <v>0</v>
      </c>
      <c r="Z7">
        <v>39</v>
      </c>
      <c r="AA7">
        <v>0</v>
      </c>
      <c r="AB7">
        <v>0</v>
      </c>
      <c r="AC7">
        <v>0</v>
      </c>
      <c r="AD7">
        <v>2</v>
      </c>
      <c r="AE7">
        <v>0</v>
      </c>
      <c r="AF7">
        <v>0</v>
      </c>
      <c r="AG7">
        <v>54</v>
      </c>
      <c r="AH7">
        <v>0</v>
      </c>
      <c r="AI7">
        <v>0</v>
      </c>
      <c r="AJ7">
        <v>0</v>
      </c>
      <c r="AK7">
        <v>0</v>
      </c>
      <c r="AL7">
        <v>0</v>
      </c>
      <c r="AM7">
        <v>0</v>
      </c>
      <c r="AN7">
        <v>0</v>
      </c>
      <c r="AO7">
        <v>0</v>
      </c>
      <c r="AP7">
        <v>0</v>
      </c>
      <c r="AQ7">
        <v>0</v>
      </c>
      <c r="AR7">
        <v>0</v>
      </c>
      <c r="AS7">
        <v>0</v>
      </c>
      <c r="AT7">
        <v>0</v>
      </c>
      <c r="AU7">
        <v>0</v>
      </c>
      <c r="AV7">
        <v>20793</v>
      </c>
      <c r="AW7">
        <v>0</v>
      </c>
      <c r="AX7">
        <v>417</v>
      </c>
      <c r="AY7">
        <v>63</v>
      </c>
      <c r="AZ7">
        <v>723</v>
      </c>
      <c r="BA7">
        <v>0</v>
      </c>
      <c r="BB7">
        <v>635</v>
      </c>
      <c r="BC7">
        <v>0</v>
      </c>
      <c r="BD7">
        <v>0</v>
      </c>
      <c r="BE7">
        <v>0</v>
      </c>
      <c r="BF7">
        <v>28</v>
      </c>
      <c r="BG7">
        <v>0</v>
      </c>
      <c r="BH7">
        <v>0</v>
      </c>
      <c r="BI7">
        <v>673</v>
      </c>
      <c r="BJ7">
        <v>0</v>
      </c>
      <c r="BK7">
        <v>0</v>
      </c>
      <c r="BL7">
        <v>0</v>
      </c>
      <c r="BM7">
        <v>0</v>
      </c>
      <c r="BN7">
        <v>0</v>
      </c>
      <c r="BO7">
        <v>0</v>
      </c>
      <c r="BP7">
        <v>0</v>
      </c>
      <c r="BQ7">
        <v>0</v>
      </c>
      <c r="BR7">
        <v>0</v>
      </c>
      <c r="BS7">
        <v>0</v>
      </c>
      <c r="BT7">
        <v>0</v>
      </c>
      <c r="BU7" s="177">
        <v>0</v>
      </c>
    </row>
    <row r="8" spans="2:73" ht="18" x14ac:dyDescent="0.25">
      <c r="B8" s="15">
        <v>4</v>
      </c>
      <c r="C8" s="16" t="s">
        <v>34</v>
      </c>
      <c r="D8" s="17">
        <v>1350.3</v>
      </c>
      <c r="E8" s="1">
        <f t="shared" si="0"/>
        <v>13.503</v>
      </c>
      <c r="F8">
        <f t="shared" si="1"/>
        <v>54</v>
      </c>
      <c r="G8" s="102">
        <v>78.84</v>
      </c>
      <c r="H8" s="102">
        <v>194.35</v>
      </c>
      <c r="I8" s="102">
        <v>102</v>
      </c>
      <c r="J8" s="102">
        <v>296.35000000000002</v>
      </c>
      <c r="K8" s="102">
        <v>69.900000000000006</v>
      </c>
      <c r="L8" s="102">
        <v>199.8</v>
      </c>
      <c r="M8" s="102">
        <v>76.5</v>
      </c>
      <c r="N8" s="102">
        <v>276.30000000000007</v>
      </c>
      <c r="O8" s="102">
        <v>91.79</v>
      </c>
      <c r="P8" s="102">
        <v>194.35</v>
      </c>
      <c r="Q8" s="102">
        <v>115</v>
      </c>
      <c r="R8" s="102">
        <v>309.34999999999997</v>
      </c>
      <c r="S8">
        <v>0</v>
      </c>
      <c r="T8">
        <v>655</v>
      </c>
      <c r="U8">
        <v>0</v>
      </c>
      <c r="V8">
        <v>9</v>
      </c>
      <c r="W8">
        <v>0</v>
      </c>
      <c r="X8">
        <v>4</v>
      </c>
      <c r="Y8">
        <v>9</v>
      </c>
      <c r="Z8">
        <v>16</v>
      </c>
      <c r="AA8">
        <v>0</v>
      </c>
      <c r="AB8">
        <v>0</v>
      </c>
      <c r="AC8">
        <v>0</v>
      </c>
      <c r="AD8">
        <v>0</v>
      </c>
      <c r="AE8">
        <v>0</v>
      </c>
      <c r="AF8">
        <v>0</v>
      </c>
      <c r="AG8">
        <v>4</v>
      </c>
      <c r="AH8">
        <v>0</v>
      </c>
      <c r="AI8">
        <v>0</v>
      </c>
      <c r="AJ8">
        <v>0</v>
      </c>
      <c r="AK8">
        <v>0</v>
      </c>
      <c r="AL8">
        <v>0</v>
      </c>
      <c r="AM8">
        <v>0</v>
      </c>
      <c r="AN8">
        <v>0</v>
      </c>
      <c r="AO8">
        <v>0</v>
      </c>
      <c r="AP8">
        <v>0</v>
      </c>
      <c r="AQ8">
        <v>0</v>
      </c>
      <c r="AR8">
        <v>0</v>
      </c>
      <c r="AS8">
        <v>0</v>
      </c>
      <c r="AT8">
        <v>0</v>
      </c>
      <c r="AU8">
        <v>0</v>
      </c>
      <c r="AV8">
        <v>8169</v>
      </c>
      <c r="AW8">
        <v>0</v>
      </c>
      <c r="AX8">
        <v>51</v>
      </c>
      <c r="AY8">
        <v>0</v>
      </c>
      <c r="AZ8">
        <v>77</v>
      </c>
      <c r="BA8">
        <v>167</v>
      </c>
      <c r="BB8">
        <v>355.4</v>
      </c>
      <c r="BC8">
        <v>0</v>
      </c>
      <c r="BD8">
        <v>0</v>
      </c>
      <c r="BE8">
        <v>0</v>
      </c>
      <c r="BF8">
        <v>0</v>
      </c>
      <c r="BG8">
        <v>0</v>
      </c>
      <c r="BH8">
        <v>0</v>
      </c>
      <c r="BI8">
        <v>75</v>
      </c>
      <c r="BJ8">
        <v>0</v>
      </c>
      <c r="BK8">
        <v>0</v>
      </c>
      <c r="BL8">
        <v>0</v>
      </c>
      <c r="BM8">
        <v>0</v>
      </c>
      <c r="BN8">
        <v>0</v>
      </c>
      <c r="BO8">
        <v>0</v>
      </c>
      <c r="BP8">
        <v>0</v>
      </c>
      <c r="BQ8">
        <v>0</v>
      </c>
      <c r="BR8">
        <v>0</v>
      </c>
      <c r="BS8">
        <v>0</v>
      </c>
      <c r="BT8">
        <v>0</v>
      </c>
      <c r="BU8" s="177">
        <v>0</v>
      </c>
    </row>
    <row r="9" spans="2:73" ht="18" x14ac:dyDescent="0.25">
      <c r="B9" s="15">
        <v>5</v>
      </c>
      <c r="C9" s="16" t="s">
        <v>35</v>
      </c>
      <c r="D9" s="17">
        <v>10244.6</v>
      </c>
      <c r="E9" s="1">
        <f t="shared" si="0"/>
        <v>102.44600000000001</v>
      </c>
      <c r="F9">
        <f t="shared" si="1"/>
        <v>102.44600000000001</v>
      </c>
      <c r="G9" s="102">
        <v>79.22</v>
      </c>
      <c r="H9" s="102">
        <v>231.96</v>
      </c>
      <c r="I9" s="102">
        <v>102.38</v>
      </c>
      <c r="J9" s="102">
        <v>398.65</v>
      </c>
      <c r="K9" s="102">
        <v>68.53</v>
      </c>
      <c r="L9" s="102">
        <v>207.56</v>
      </c>
      <c r="M9" s="102">
        <v>82.240000000000009</v>
      </c>
      <c r="N9" s="102">
        <v>328.96000000000004</v>
      </c>
      <c r="O9" s="102">
        <v>91.79</v>
      </c>
      <c r="P9" s="102">
        <v>458.64</v>
      </c>
      <c r="Q9" s="102">
        <v>120.32000000000001</v>
      </c>
      <c r="R9" s="102">
        <v>623.29</v>
      </c>
      <c r="S9">
        <v>7</v>
      </c>
      <c r="T9">
        <v>3256</v>
      </c>
      <c r="U9">
        <v>328</v>
      </c>
      <c r="V9">
        <v>59</v>
      </c>
      <c r="W9">
        <v>68</v>
      </c>
      <c r="X9">
        <v>58</v>
      </c>
      <c r="Y9">
        <v>26</v>
      </c>
      <c r="Z9">
        <v>130</v>
      </c>
      <c r="AA9">
        <v>0</v>
      </c>
      <c r="AB9">
        <v>0</v>
      </c>
      <c r="AC9">
        <v>0</v>
      </c>
      <c r="AD9">
        <v>1</v>
      </c>
      <c r="AE9">
        <v>0</v>
      </c>
      <c r="AF9">
        <v>0</v>
      </c>
      <c r="AG9">
        <v>42</v>
      </c>
      <c r="AH9">
        <v>0</v>
      </c>
      <c r="AI9">
        <v>0</v>
      </c>
      <c r="AJ9">
        <v>0</v>
      </c>
      <c r="AK9">
        <v>0</v>
      </c>
      <c r="AL9">
        <v>0</v>
      </c>
      <c r="AM9">
        <v>0</v>
      </c>
      <c r="AN9">
        <v>0</v>
      </c>
      <c r="AO9">
        <v>0</v>
      </c>
      <c r="AP9">
        <v>0</v>
      </c>
      <c r="AQ9">
        <v>0</v>
      </c>
      <c r="AR9">
        <v>0</v>
      </c>
      <c r="AS9">
        <v>0</v>
      </c>
      <c r="AT9">
        <v>0</v>
      </c>
      <c r="AU9">
        <v>64.099999999999994</v>
      </c>
      <c r="AV9">
        <v>43617.2</v>
      </c>
      <c r="AW9">
        <v>17720.400000000001</v>
      </c>
      <c r="AX9">
        <v>607</v>
      </c>
      <c r="AY9">
        <v>1029.5</v>
      </c>
      <c r="AZ9">
        <v>808.5</v>
      </c>
      <c r="BA9">
        <v>435</v>
      </c>
      <c r="BB9">
        <v>1980</v>
      </c>
      <c r="BC9">
        <v>0</v>
      </c>
      <c r="BD9">
        <v>0</v>
      </c>
      <c r="BE9">
        <v>0</v>
      </c>
      <c r="BF9">
        <v>21</v>
      </c>
      <c r="BG9">
        <v>0</v>
      </c>
      <c r="BH9">
        <v>0</v>
      </c>
      <c r="BI9">
        <v>504</v>
      </c>
      <c r="BJ9">
        <v>0</v>
      </c>
      <c r="BK9">
        <v>0</v>
      </c>
      <c r="BL9">
        <v>0</v>
      </c>
      <c r="BM9">
        <v>0</v>
      </c>
      <c r="BN9">
        <v>0</v>
      </c>
      <c r="BO9">
        <v>0</v>
      </c>
      <c r="BP9">
        <v>0</v>
      </c>
      <c r="BQ9">
        <v>0</v>
      </c>
      <c r="BR9">
        <v>0</v>
      </c>
      <c r="BS9">
        <v>0</v>
      </c>
      <c r="BT9">
        <v>0</v>
      </c>
      <c r="BU9" s="177">
        <v>0</v>
      </c>
    </row>
    <row r="10" spans="2:73" ht="18" x14ac:dyDescent="0.25">
      <c r="B10" s="15">
        <v>6</v>
      </c>
      <c r="C10" s="16" t="s">
        <v>104</v>
      </c>
      <c r="D10" s="17">
        <v>9802</v>
      </c>
      <c r="E10" s="1">
        <f t="shared" si="0"/>
        <v>98.02</v>
      </c>
      <c r="F10">
        <f t="shared" si="1"/>
        <v>98.02</v>
      </c>
      <c r="G10" s="102">
        <v>81.209999999999994</v>
      </c>
      <c r="H10" s="102">
        <v>243.79</v>
      </c>
      <c r="I10" s="102">
        <v>111.35999999999999</v>
      </c>
      <c r="J10" s="102">
        <v>430.63</v>
      </c>
      <c r="K10" s="102">
        <v>72.03</v>
      </c>
      <c r="L10" s="102">
        <v>216.08</v>
      </c>
      <c r="M10" s="102">
        <v>82.85</v>
      </c>
      <c r="N10" s="102">
        <v>331.34000000000003</v>
      </c>
      <c r="O10" s="102">
        <v>91.79</v>
      </c>
      <c r="P10" s="102">
        <v>511.41</v>
      </c>
      <c r="Q10" s="102">
        <v>123.71000000000001</v>
      </c>
      <c r="R10" s="102">
        <v>793.33999999999992</v>
      </c>
      <c r="S10">
        <v>0</v>
      </c>
      <c r="T10">
        <v>2923</v>
      </c>
      <c r="U10">
        <v>0</v>
      </c>
      <c r="V10">
        <v>55</v>
      </c>
      <c r="W10">
        <v>9</v>
      </c>
      <c r="X10">
        <v>0</v>
      </c>
      <c r="Y10">
        <v>0</v>
      </c>
      <c r="Z10">
        <v>142</v>
      </c>
      <c r="AA10">
        <v>0</v>
      </c>
      <c r="AB10">
        <v>0</v>
      </c>
      <c r="AC10">
        <v>0</v>
      </c>
      <c r="AD10">
        <v>1</v>
      </c>
      <c r="AE10">
        <v>0</v>
      </c>
      <c r="AF10">
        <v>0</v>
      </c>
      <c r="AG10">
        <v>6</v>
      </c>
      <c r="AH10">
        <v>0</v>
      </c>
      <c r="AI10">
        <v>350</v>
      </c>
      <c r="AJ10">
        <v>0</v>
      </c>
      <c r="AK10">
        <v>0</v>
      </c>
      <c r="AL10">
        <v>0</v>
      </c>
      <c r="AM10">
        <v>0</v>
      </c>
      <c r="AN10">
        <v>328</v>
      </c>
      <c r="AO10">
        <v>0</v>
      </c>
      <c r="AP10">
        <v>0</v>
      </c>
      <c r="AQ10">
        <v>0</v>
      </c>
      <c r="AR10">
        <v>0</v>
      </c>
      <c r="AS10">
        <v>0</v>
      </c>
      <c r="AT10">
        <v>0</v>
      </c>
      <c r="AU10">
        <v>0</v>
      </c>
      <c r="AV10">
        <v>42653</v>
      </c>
      <c r="AW10">
        <v>0</v>
      </c>
      <c r="AX10">
        <v>471</v>
      </c>
      <c r="AY10">
        <v>161</v>
      </c>
      <c r="AZ10">
        <v>0</v>
      </c>
      <c r="BA10">
        <v>0</v>
      </c>
      <c r="BB10">
        <v>2245</v>
      </c>
      <c r="BC10">
        <v>0</v>
      </c>
      <c r="BD10">
        <v>0</v>
      </c>
      <c r="BE10">
        <v>0</v>
      </c>
      <c r="BF10">
        <v>6</v>
      </c>
      <c r="BG10">
        <v>0</v>
      </c>
      <c r="BH10">
        <v>0</v>
      </c>
      <c r="BI10">
        <v>104</v>
      </c>
      <c r="BJ10">
        <v>0</v>
      </c>
      <c r="BK10">
        <v>0</v>
      </c>
      <c r="BL10">
        <v>0</v>
      </c>
      <c r="BM10">
        <v>0</v>
      </c>
      <c r="BN10">
        <v>0</v>
      </c>
      <c r="BO10">
        <v>3456</v>
      </c>
      <c r="BP10">
        <v>0</v>
      </c>
      <c r="BQ10">
        <v>0</v>
      </c>
      <c r="BR10">
        <v>699</v>
      </c>
      <c r="BS10">
        <v>0</v>
      </c>
      <c r="BT10">
        <v>0</v>
      </c>
      <c r="BU10" s="177">
        <v>0</v>
      </c>
    </row>
    <row r="11" spans="2:73" ht="18" x14ac:dyDescent="0.25">
      <c r="B11" s="15">
        <v>7</v>
      </c>
      <c r="C11" s="16" t="s">
        <v>36</v>
      </c>
      <c r="D11" s="17">
        <v>15457.2</v>
      </c>
      <c r="E11" s="1">
        <f t="shared" si="0"/>
        <v>154.572</v>
      </c>
      <c r="F11">
        <f t="shared" si="1"/>
        <v>154.572</v>
      </c>
      <c r="G11" s="102">
        <v>82.78</v>
      </c>
      <c r="H11" s="102">
        <v>248.33</v>
      </c>
      <c r="I11" s="102">
        <v>104.88000000000001</v>
      </c>
      <c r="J11" s="102">
        <v>401.27</v>
      </c>
      <c r="K11" s="102">
        <v>73.2</v>
      </c>
      <c r="L11" s="102">
        <v>219.6</v>
      </c>
      <c r="M11" s="102">
        <v>87.6</v>
      </c>
      <c r="N11" s="102">
        <v>350.64</v>
      </c>
      <c r="O11" s="102">
        <v>91.79</v>
      </c>
      <c r="P11" s="102">
        <v>239.32</v>
      </c>
      <c r="Q11" s="102">
        <v>116.52000000000002</v>
      </c>
      <c r="R11" s="102">
        <v>401.27</v>
      </c>
      <c r="S11">
        <v>0</v>
      </c>
      <c r="T11">
        <v>3919</v>
      </c>
      <c r="U11">
        <v>0</v>
      </c>
      <c r="V11">
        <v>0</v>
      </c>
      <c r="W11">
        <v>19</v>
      </c>
      <c r="X11">
        <v>274</v>
      </c>
      <c r="Y11">
        <v>0</v>
      </c>
      <c r="Z11">
        <v>0</v>
      </c>
      <c r="AA11">
        <v>0</v>
      </c>
      <c r="AB11">
        <v>0</v>
      </c>
      <c r="AC11">
        <v>0</v>
      </c>
      <c r="AD11">
        <v>3</v>
      </c>
      <c r="AE11">
        <v>0</v>
      </c>
      <c r="AF11">
        <v>0</v>
      </c>
      <c r="AG11">
        <v>85</v>
      </c>
      <c r="AH11">
        <v>0</v>
      </c>
      <c r="AI11">
        <v>0</v>
      </c>
      <c r="AJ11">
        <v>329</v>
      </c>
      <c r="AK11">
        <v>0</v>
      </c>
      <c r="AL11">
        <v>0</v>
      </c>
      <c r="AM11">
        <v>0</v>
      </c>
      <c r="AN11">
        <v>58</v>
      </c>
      <c r="AO11">
        <v>0</v>
      </c>
      <c r="AP11">
        <v>0</v>
      </c>
      <c r="AQ11">
        <v>0</v>
      </c>
      <c r="AR11">
        <v>0</v>
      </c>
      <c r="AS11">
        <v>6</v>
      </c>
      <c r="AT11">
        <v>0</v>
      </c>
      <c r="AU11">
        <v>0</v>
      </c>
      <c r="AV11">
        <v>35721.4</v>
      </c>
      <c r="AW11">
        <v>0</v>
      </c>
      <c r="AX11">
        <v>0</v>
      </c>
      <c r="AY11">
        <v>202.3</v>
      </c>
      <c r="AZ11">
        <v>4116.8999999999996</v>
      </c>
      <c r="BA11">
        <v>0</v>
      </c>
      <c r="BB11">
        <v>0</v>
      </c>
      <c r="BC11">
        <v>0</v>
      </c>
      <c r="BD11">
        <v>0</v>
      </c>
      <c r="BE11">
        <v>0</v>
      </c>
      <c r="BF11">
        <v>26</v>
      </c>
      <c r="BG11">
        <v>0</v>
      </c>
      <c r="BH11">
        <v>0</v>
      </c>
      <c r="BI11">
        <v>917</v>
      </c>
      <c r="BJ11">
        <v>0</v>
      </c>
      <c r="BK11">
        <v>2953.8</v>
      </c>
      <c r="BL11">
        <v>0</v>
      </c>
      <c r="BM11">
        <v>0</v>
      </c>
      <c r="BN11">
        <v>0</v>
      </c>
      <c r="BO11">
        <v>1338.7</v>
      </c>
      <c r="BP11">
        <v>0</v>
      </c>
      <c r="BQ11">
        <v>0</v>
      </c>
      <c r="BR11">
        <v>0</v>
      </c>
      <c r="BS11">
        <v>0</v>
      </c>
      <c r="BT11">
        <v>113</v>
      </c>
      <c r="BU11" s="177">
        <v>0</v>
      </c>
    </row>
    <row r="12" spans="2:73" ht="18" x14ac:dyDescent="0.25">
      <c r="B12" s="15">
        <v>8</v>
      </c>
      <c r="C12" s="16" t="s">
        <v>155</v>
      </c>
      <c r="D12" s="17">
        <v>789.3</v>
      </c>
      <c r="E12" s="1">
        <f t="shared" si="0"/>
        <v>7.8929999999999998</v>
      </c>
      <c r="F12">
        <f t="shared" si="1"/>
        <v>54</v>
      </c>
      <c r="G12" s="102">
        <v>82.78</v>
      </c>
      <c r="H12" s="102">
        <v>248.33</v>
      </c>
      <c r="I12" s="102">
        <v>109.22</v>
      </c>
      <c r="J12" s="102">
        <v>438.72999999999996</v>
      </c>
      <c r="K12" s="102">
        <v>73.400000000000006</v>
      </c>
      <c r="L12" s="102">
        <v>220.19</v>
      </c>
      <c r="M12" s="102">
        <v>88.080000000000013</v>
      </c>
      <c r="N12" s="102">
        <v>352.31000000000006</v>
      </c>
      <c r="O12" s="102">
        <v>91.79</v>
      </c>
      <c r="P12" s="102">
        <v>357</v>
      </c>
      <c r="Q12" s="102">
        <v>128.5</v>
      </c>
      <c r="R12" s="102">
        <v>592.60000000000014</v>
      </c>
      <c r="S12">
        <v>0</v>
      </c>
      <c r="T12">
        <v>200</v>
      </c>
      <c r="U12">
        <v>35</v>
      </c>
      <c r="V12">
        <v>3</v>
      </c>
      <c r="W12">
        <v>4</v>
      </c>
      <c r="X12">
        <v>2</v>
      </c>
      <c r="Y12">
        <v>0</v>
      </c>
      <c r="Z12">
        <v>4</v>
      </c>
      <c r="AA12">
        <v>0</v>
      </c>
      <c r="AB12">
        <v>0</v>
      </c>
      <c r="AC12">
        <v>0</v>
      </c>
      <c r="AD12">
        <v>0</v>
      </c>
      <c r="AE12">
        <v>0</v>
      </c>
      <c r="AF12">
        <v>0</v>
      </c>
      <c r="AG12">
        <v>8</v>
      </c>
      <c r="AH12">
        <v>0</v>
      </c>
      <c r="AI12">
        <v>0</v>
      </c>
      <c r="AJ12">
        <v>0</v>
      </c>
      <c r="AK12">
        <v>0</v>
      </c>
      <c r="AL12">
        <v>0</v>
      </c>
      <c r="AM12">
        <v>0</v>
      </c>
      <c r="AN12">
        <v>0</v>
      </c>
      <c r="AO12">
        <v>0</v>
      </c>
      <c r="AP12">
        <v>0</v>
      </c>
      <c r="AQ12">
        <v>0</v>
      </c>
      <c r="AR12">
        <v>0</v>
      </c>
      <c r="AS12">
        <v>0</v>
      </c>
      <c r="AT12">
        <v>0</v>
      </c>
      <c r="AU12">
        <v>0</v>
      </c>
      <c r="AV12">
        <v>2207</v>
      </c>
      <c r="AW12">
        <v>1564.1</v>
      </c>
      <c r="AX12">
        <v>19</v>
      </c>
      <c r="AY12">
        <v>82</v>
      </c>
      <c r="AZ12">
        <v>34</v>
      </c>
      <c r="BA12">
        <v>0</v>
      </c>
      <c r="BB12">
        <v>36</v>
      </c>
      <c r="BC12">
        <v>0</v>
      </c>
      <c r="BD12">
        <v>0</v>
      </c>
      <c r="BE12">
        <v>0</v>
      </c>
      <c r="BF12">
        <v>0</v>
      </c>
      <c r="BG12">
        <v>0</v>
      </c>
      <c r="BH12">
        <v>0</v>
      </c>
      <c r="BI12">
        <v>84</v>
      </c>
      <c r="BJ12">
        <v>0</v>
      </c>
      <c r="BK12">
        <v>0</v>
      </c>
      <c r="BL12">
        <v>0</v>
      </c>
      <c r="BM12">
        <v>0</v>
      </c>
      <c r="BN12">
        <v>0</v>
      </c>
      <c r="BO12">
        <v>0</v>
      </c>
      <c r="BP12">
        <v>0</v>
      </c>
      <c r="BQ12">
        <v>0</v>
      </c>
      <c r="BR12">
        <v>0</v>
      </c>
      <c r="BS12">
        <v>0</v>
      </c>
      <c r="BT12">
        <v>0</v>
      </c>
      <c r="BU12" s="177">
        <v>0</v>
      </c>
    </row>
    <row r="13" spans="2:73" ht="18" x14ac:dyDescent="0.25">
      <c r="B13" s="15">
        <v>9</v>
      </c>
      <c r="C13" s="16" t="s">
        <v>37</v>
      </c>
      <c r="D13" s="17">
        <v>3004.3</v>
      </c>
      <c r="E13" s="1">
        <f t="shared" si="0"/>
        <v>30.043000000000003</v>
      </c>
      <c r="F13">
        <f t="shared" si="1"/>
        <v>54</v>
      </c>
      <c r="G13" s="102">
        <v>72.92</v>
      </c>
      <c r="H13" s="102">
        <v>221.42</v>
      </c>
      <c r="I13" s="102">
        <v>94.800000000000026</v>
      </c>
      <c r="J13" s="102">
        <v>355.76000000000005</v>
      </c>
      <c r="K13" s="102">
        <v>69.930000000000007</v>
      </c>
      <c r="L13" s="102">
        <v>209.79</v>
      </c>
      <c r="M13" s="102">
        <v>83.92</v>
      </c>
      <c r="N13" s="102">
        <v>335.67000000000007</v>
      </c>
      <c r="O13" s="102">
        <v>91.79</v>
      </c>
      <c r="P13" s="102">
        <v>436.86</v>
      </c>
      <c r="Q13" s="102">
        <v>113.64000000000001</v>
      </c>
      <c r="R13" s="102">
        <v>620.3900000000001</v>
      </c>
      <c r="S13">
        <v>0</v>
      </c>
      <c r="T13">
        <v>1326</v>
      </c>
      <c r="U13">
        <v>0</v>
      </c>
      <c r="V13">
        <v>38</v>
      </c>
      <c r="W13">
        <v>2</v>
      </c>
      <c r="X13">
        <v>0</v>
      </c>
      <c r="Y13">
        <v>0</v>
      </c>
      <c r="Z13">
        <v>48</v>
      </c>
      <c r="AA13">
        <v>0</v>
      </c>
      <c r="AB13">
        <v>1</v>
      </c>
      <c r="AC13">
        <v>0</v>
      </c>
      <c r="AD13">
        <v>1</v>
      </c>
      <c r="AE13">
        <v>0</v>
      </c>
      <c r="AF13">
        <v>0</v>
      </c>
      <c r="AG13">
        <v>1</v>
      </c>
      <c r="AH13">
        <v>0</v>
      </c>
      <c r="AI13">
        <v>0</v>
      </c>
      <c r="AJ13">
        <v>0</v>
      </c>
      <c r="AK13">
        <v>0</v>
      </c>
      <c r="AL13">
        <v>0</v>
      </c>
      <c r="AM13">
        <v>0</v>
      </c>
      <c r="AN13">
        <v>0</v>
      </c>
      <c r="AO13">
        <v>0</v>
      </c>
      <c r="AP13">
        <v>0</v>
      </c>
      <c r="AQ13">
        <v>0</v>
      </c>
      <c r="AR13">
        <v>0</v>
      </c>
      <c r="AS13">
        <v>0</v>
      </c>
      <c r="AT13">
        <v>0</v>
      </c>
      <c r="AU13">
        <v>0</v>
      </c>
      <c r="AV13">
        <v>12067</v>
      </c>
      <c r="AW13">
        <v>0</v>
      </c>
      <c r="AX13">
        <v>422</v>
      </c>
      <c r="AY13">
        <v>22</v>
      </c>
      <c r="AZ13">
        <v>0</v>
      </c>
      <c r="BA13">
        <v>0</v>
      </c>
      <c r="BB13">
        <v>686.7</v>
      </c>
      <c r="BC13">
        <v>0</v>
      </c>
      <c r="BD13">
        <v>3.6</v>
      </c>
      <c r="BE13">
        <v>0</v>
      </c>
      <c r="BF13">
        <v>41</v>
      </c>
      <c r="BG13">
        <v>0</v>
      </c>
      <c r="BH13">
        <v>0</v>
      </c>
      <c r="BI13">
        <v>3</v>
      </c>
      <c r="BJ13">
        <v>0</v>
      </c>
      <c r="BK13">
        <v>0</v>
      </c>
      <c r="BL13">
        <v>0</v>
      </c>
      <c r="BM13">
        <v>0</v>
      </c>
      <c r="BN13">
        <v>0</v>
      </c>
      <c r="BO13">
        <v>0</v>
      </c>
      <c r="BP13">
        <v>0</v>
      </c>
      <c r="BQ13">
        <v>0</v>
      </c>
      <c r="BR13">
        <v>0</v>
      </c>
      <c r="BS13">
        <v>0</v>
      </c>
      <c r="BT13">
        <v>0</v>
      </c>
      <c r="BU13" s="177">
        <v>0</v>
      </c>
    </row>
    <row r="14" spans="2:73" ht="18" x14ac:dyDescent="0.25">
      <c r="B14" s="15">
        <v>10</v>
      </c>
      <c r="C14" s="16" t="s">
        <v>38</v>
      </c>
      <c r="D14" s="17">
        <v>19539.099999999999</v>
      </c>
      <c r="E14" s="1">
        <f t="shared" si="0"/>
        <v>195.39099999999999</v>
      </c>
      <c r="F14">
        <f t="shared" si="1"/>
        <v>195.39099999999999</v>
      </c>
      <c r="G14" s="102">
        <v>80.45</v>
      </c>
      <c r="H14" s="102">
        <v>241.54</v>
      </c>
      <c r="I14" s="102">
        <v>103.85000000000001</v>
      </c>
      <c r="J14" s="102">
        <v>379.07000000000005</v>
      </c>
      <c r="K14" s="102">
        <v>71.510000000000005</v>
      </c>
      <c r="L14" s="102">
        <v>214.55</v>
      </c>
      <c r="M14" s="102">
        <v>78.55</v>
      </c>
      <c r="N14" s="102">
        <v>314.25</v>
      </c>
      <c r="O14" s="102">
        <v>0</v>
      </c>
      <c r="P14" s="102">
        <v>0</v>
      </c>
      <c r="Q14" s="102">
        <v>0</v>
      </c>
      <c r="R14" s="102">
        <v>0</v>
      </c>
      <c r="S14">
        <v>0</v>
      </c>
      <c r="T14">
        <v>7649</v>
      </c>
      <c r="U14">
        <v>658</v>
      </c>
      <c r="V14">
        <v>62</v>
      </c>
      <c r="W14">
        <v>42</v>
      </c>
      <c r="X14">
        <v>59</v>
      </c>
      <c r="Y14">
        <v>42</v>
      </c>
      <c r="Z14">
        <v>162</v>
      </c>
      <c r="AA14">
        <v>0</v>
      </c>
      <c r="AB14">
        <v>1</v>
      </c>
      <c r="AC14">
        <v>0</v>
      </c>
      <c r="AD14">
        <v>2</v>
      </c>
      <c r="AE14">
        <v>0</v>
      </c>
      <c r="AF14">
        <v>2</v>
      </c>
      <c r="AG14">
        <v>0</v>
      </c>
      <c r="AH14">
        <v>0</v>
      </c>
      <c r="AI14">
        <v>559</v>
      </c>
      <c r="AJ14">
        <v>100</v>
      </c>
      <c r="AK14">
        <v>0</v>
      </c>
      <c r="AL14">
        <v>0</v>
      </c>
      <c r="AM14">
        <v>0</v>
      </c>
      <c r="AN14">
        <v>0</v>
      </c>
      <c r="AO14">
        <v>0</v>
      </c>
      <c r="AP14">
        <v>0</v>
      </c>
      <c r="AQ14">
        <v>0</v>
      </c>
      <c r="AR14">
        <v>0</v>
      </c>
      <c r="AS14">
        <v>0</v>
      </c>
      <c r="AT14">
        <v>0</v>
      </c>
      <c r="AU14">
        <v>0</v>
      </c>
      <c r="AV14">
        <v>72861</v>
      </c>
      <c r="AW14">
        <v>43098.1</v>
      </c>
      <c r="AX14">
        <v>628</v>
      </c>
      <c r="AY14">
        <v>637.70000000000005</v>
      </c>
      <c r="AZ14">
        <v>873</v>
      </c>
      <c r="BA14">
        <v>651</v>
      </c>
      <c r="BB14">
        <v>2490</v>
      </c>
      <c r="BC14">
        <v>0</v>
      </c>
      <c r="BD14">
        <v>6</v>
      </c>
      <c r="BE14">
        <v>0</v>
      </c>
      <c r="BF14">
        <v>26</v>
      </c>
      <c r="BG14">
        <v>0</v>
      </c>
      <c r="BH14">
        <v>8</v>
      </c>
      <c r="BI14">
        <v>0</v>
      </c>
      <c r="BJ14">
        <v>0</v>
      </c>
      <c r="BK14">
        <v>1098</v>
      </c>
      <c r="BL14">
        <v>0</v>
      </c>
      <c r="BM14">
        <v>0</v>
      </c>
      <c r="BN14">
        <v>0</v>
      </c>
      <c r="BO14">
        <v>0</v>
      </c>
      <c r="BP14">
        <v>0</v>
      </c>
      <c r="BQ14">
        <v>0</v>
      </c>
      <c r="BR14">
        <v>1518.7</v>
      </c>
      <c r="BS14">
        <v>0</v>
      </c>
      <c r="BT14">
        <v>0</v>
      </c>
      <c r="BU14" s="177">
        <v>0</v>
      </c>
    </row>
    <row r="15" spans="2:73" ht="18" x14ac:dyDescent="0.25">
      <c r="B15" s="15">
        <v>11</v>
      </c>
      <c r="C15" s="16" t="s">
        <v>39</v>
      </c>
      <c r="D15" s="17">
        <v>10859.5</v>
      </c>
      <c r="E15" s="1">
        <f t="shared" si="0"/>
        <v>108.595</v>
      </c>
      <c r="F15">
        <f t="shared" si="1"/>
        <v>108.595</v>
      </c>
      <c r="G15" s="102">
        <v>81.209999999999994</v>
      </c>
      <c r="H15" s="102">
        <v>243.78</v>
      </c>
      <c r="I15" s="102">
        <v>103.83</v>
      </c>
      <c r="J15" s="102">
        <v>390.49</v>
      </c>
      <c r="K15" s="102">
        <v>72</v>
      </c>
      <c r="L15" s="102">
        <v>216</v>
      </c>
      <c r="M15" s="102">
        <v>76.8</v>
      </c>
      <c r="N15" s="102">
        <v>306.29999999999995</v>
      </c>
      <c r="O15" s="102">
        <v>91.79</v>
      </c>
      <c r="P15" s="102">
        <v>377.84</v>
      </c>
      <c r="Q15" s="102">
        <v>117.10000000000001</v>
      </c>
      <c r="R15" s="102">
        <v>536.04</v>
      </c>
      <c r="S15">
        <v>18</v>
      </c>
      <c r="T15">
        <v>4770</v>
      </c>
      <c r="U15">
        <v>362</v>
      </c>
      <c r="V15">
        <v>79</v>
      </c>
      <c r="W15">
        <v>22</v>
      </c>
      <c r="X15">
        <v>30</v>
      </c>
      <c r="Y15">
        <v>12</v>
      </c>
      <c r="Z15">
        <v>90</v>
      </c>
      <c r="AA15">
        <v>0</v>
      </c>
      <c r="AB15">
        <v>0</v>
      </c>
      <c r="AC15">
        <v>0</v>
      </c>
      <c r="AD15">
        <v>2</v>
      </c>
      <c r="AE15">
        <v>0</v>
      </c>
      <c r="AF15">
        <v>0</v>
      </c>
      <c r="AG15">
        <v>29</v>
      </c>
      <c r="AH15">
        <v>0</v>
      </c>
      <c r="AI15">
        <v>2</v>
      </c>
      <c r="AJ15">
        <v>0</v>
      </c>
      <c r="AK15">
        <v>0</v>
      </c>
      <c r="AL15">
        <v>0</v>
      </c>
      <c r="AM15">
        <v>0</v>
      </c>
      <c r="AN15">
        <v>0</v>
      </c>
      <c r="AO15">
        <v>0</v>
      </c>
      <c r="AP15">
        <v>0</v>
      </c>
      <c r="AQ15">
        <v>0</v>
      </c>
      <c r="AR15">
        <v>0</v>
      </c>
      <c r="AS15">
        <v>0</v>
      </c>
      <c r="AT15">
        <v>0</v>
      </c>
      <c r="AU15">
        <v>146</v>
      </c>
      <c r="AV15">
        <v>61857.2</v>
      </c>
      <c r="AW15">
        <v>16178.7</v>
      </c>
      <c r="AX15">
        <v>959</v>
      </c>
      <c r="AY15">
        <v>246.5</v>
      </c>
      <c r="AZ15">
        <v>420.4</v>
      </c>
      <c r="BA15">
        <v>209.8</v>
      </c>
      <c r="BB15">
        <v>1485.9</v>
      </c>
      <c r="BC15">
        <v>0</v>
      </c>
      <c r="BD15">
        <v>0</v>
      </c>
      <c r="BE15">
        <v>0</v>
      </c>
      <c r="BF15">
        <v>9</v>
      </c>
      <c r="BG15">
        <v>0</v>
      </c>
      <c r="BH15">
        <v>0</v>
      </c>
      <c r="BI15">
        <v>403</v>
      </c>
      <c r="BJ15">
        <v>0</v>
      </c>
      <c r="BK15">
        <v>0</v>
      </c>
      <c r="BL15">
        <v>0</v>
      </c>
      <c r="BM15">
        <v>0</v>
      </c>
      <c r="BN15">
        <v>0</v>
      </c>
      <c r="BO15">
        <v>0</v>
      </c>
      <c r="BP15">
        <v>0</v>
      </c>
      <c r="BQ15">
        <v>0</v>
      </c>
      <c r="BR15">
        <v>0</v>
      </c>
      <c r="BS15">
        <v>0</v>
      </c>
      <c r="BT15">
        <v>0</v>
      </c>
      <c r="BU15" s="177">
        <v>0</v>
      </c>
    </row>
    <row r="16" spans="2:73" ht="18" x14ac:dyDescent="0.25">
      <c r="B16" s="15">
        <v>12</v>
      </c>
      <c r="C16" s="16" t="s">
        <v>40</v>
      </c>
      <c r="D16" s="17">
        <v>2182.3000000000002</v>
      </c>
      <c r="E16" s="1">
        <f t="shared" si="0"/>
        <v>21.823000000000004</v>
      </c>
      <c r="F16">
        <f t="shared" si="1"/>
        <v>54</v>
      </c>
      <c r="G16" s="102">
        <v>78.94</v>
      </c>
      <c r="H16" s="102">
        <v>236.82</v>
      </c>
      <c r="I16" s="102">
        <v>102.32</v>
      </c>
      <c r="J16" s="102">
        <v>390.57</v>
      </c>
      <c r="K16" s="102">
        <v>69.900000000000006</v>
      </c>
      <c r="L16" s="102">
        <v>209.7</v>
      </c>
      <c r="M16" s="102">
        <v>83.89</v>
      </c>
      <c r="N16" s="102">
        <v>335.52000000000004</v>
      </c>
      <c r="O16" s="102">
        <v>91.79</v>
      </c>
      <c r="P16" s="102">
        <v>275.37</v>
      </c>
      <c r="Q16" s="102">
        <v>119.33000000000001</v>
      </c>
      <c r="R16" s="102">
        <v>449.78000000000009</v>
      </c>
      <c r="S16">
        <v>0</v>
      </c>
      <c r="T16">
        <v>922</v>
      </c>
      <c r="U16">
        <v>0</v>
      </c>
      <c r="V16">
        <v>73</v>
      </c>
      <c r="W16">
        <v>2</v>
      </c>
      <c r="X16">
        <v>5</v>
      </c>
      <c r="Y16">
        <v>8</v>
      </c>
      <c r="Z16">
        <v>35</v>
      </c>
      <c r="AA16">
        <v>0</v>
      </c>
      <c r="AB16">
        <v>0</v>
      </c>
      <c r="AC16">
        <v>0</v>
      </c>
      <c r="AD16">
        <v>0</v>
      </c>
      <c r="AE16">
        <v>0</v>
      </c>
      <c r="AF16">
        <v>0</v>
      </c>
      <c r="AG16">
        <v>8</v>
      </c>
      <c r="AH16">
        <v>0</v>
      </c>
      <c r="AI16">
        <v>0</v>
      </c>
      <c r="AJ16">
        <v>0</v>
      </c>
      <c r="AK16">
        <v>0</v>
      </c>
      <c r="AL16">
        <v>0</v>
      </c>
      <c r="AM16">
        <v>0</v>
      </c>
      <c r="AN16">
        <v>0</v>
      </c>
      <c r="AO16">
        <v>0</v>
      </c>
      <c r="AP16">
        <v>0</v>
      </c>
      <c r="AQ16">
        <v>0</v>
      </c>
      <c r="AR16">
        <v>0</v>
      </c>
      <c r="AS16">
        <v>0</v>
      </c>
      <c r="AT16">
        <v>0</v>
      </c>
      <c r="AU16">
        <v>0</v>
      </c>
      <c r="AV16">
        <v>12484.5</v>
      </c>
      <c r="AW16">
        <v>0</v>
      </c>
      <c r="AX16">
        <v>771</v>
      </c>
      <c r="AY16">
        <v>24</v>
      </c>
      <c r="AZ16">
        <v>59</v>
      </c>
      <c r="BA16">
        <v>151</v>
      </c>
      <c r="BB16">
        <v>669.6</v>
      </c>
      <c r="BC16">
        <v>0</v>
      </c>
      <c r="BD16">
        <v>0</v>
      </c>
      <c r="BE16">
        <v>0</v>
      </c>
      <c r="BF16">
        <v>0</v>
      </c>
      <c r="BG16">
        <v>0</v>
      </c>
      <c r="BH16">
        <v>0</v>
      </c>
      <c r="BI16">
        <v>109</v>
      </c>
      <c r="BJ16">
        <v>0</v>
      </c>
      <c r="BK16">
        <v>0</v>
      </c>
      <c r="BL16">
        <v>0</v>
      </c>
      <c r="BM16">
        <v>0</v>
      </c>
      <c r="BN16">
        <v>0</v>
      </c>
      <c r="BO16">
        <v>0</v>
      </c>
      <c r="BP16">
        <v>0</v>
      </c>
      <c r="BQ16">
        <v>0</v>
      </c>
      <c r="BR16">
        <v>0</v>
      </c>
      <c r="BS16">
        <v>0</v>
      </c>
      <c r="BT16">
        <v>0</v>
      </c>
      <c r="BU16" s="177">
        <v>0</v>
      </c>
    </row>
    <row r="17" spans="2:73" ht="18" x14ac:dyDescent="0.25">
      <c r="B17" s="15">
        <v>13</v>
      </c>
      <c r="C17" s="16" t="s">
        <v>41</v>
      </c>
      <c r="D17" s="17">
        <v>3189</v>
      </c>
      <c r="E17" s="1">
        <f t="shared" si="0"/>
        <v>31.89</v>
      </c>
      <c r="F17">
        <f t="shared" si="1"/>
        <v>54</v>
      </c>
      <c r="G17" s="102">
        <v>81.2</v>
      </c>
      <c r="H17" s="102">
        <v>248.33</v>
      </c>
      <c r="I17" s="102">
        <v>109.73</v>
      </c>
      <c r="J17" s="102">
        <v>442.54000000000008</v>
      </c>
      <c r="K17" s="102">
        <v>73.400000000000006</v>
      </c>
      <c r="L17" s="102">
        <v>220.19</v>
      </c>
      <c r="M17" s="102">
        <v>88.080000000000013</v>
      </c>
      <c r="N17" s="102">
        <v>352.31000000000006</v>
      </c>
      <c r="O17" s="102">
        <v>91.79</v>
      </c>
      <c r="P17" s="102">
        <v>275.37</v>
      </c>
      <c r="Q17" s="102">
        <v>122.25</v>
      </c>
      <c r="R17" s="102">
        <v>460.3</v>
      </c>
      <c r="S17">
        <v>0</v>
      </c>
      <c r="T17">
        <v>1599</v>
      </c>
      <c r="U17">
        <v>0</v>
      </c>
      <c r="V17">
        <v>25</v>
      </c>
      <c r="W17">
        <v>0</v>
      </c>
      <c r="X17">
        <v>8</v>
      </c>
      <c r="Y17">
        <v>0</v>
      </c>
      <c r="Z17">
        <v>30</v>
      </c>
      <c r="AA17">
        <v>0</v>
      </c>
      <c r="AB17">
        <v>0</v>
      </c>
      <c r="AC17">
        <v>1</v>
      </c>
      <c r="AD17">
        <v>0</v>
      </c>
      <c r="AE17">
        <v>0</v>
      </c>
      <c r="AF17">
        <v>0</v>
      </c>
      <c r="AG17">
        <v>2</v>
      </c>
      <c r="AH17">
        <v>0</v>
      </c>
      <c r="AI17">
        <v>0</v>
      </c>
      <c r="AJ17">
        <v>0</v>
      </c>
      <c r="AK17">
        <v>0</v>
      </c>
      <c r="AL17">
        <v>0</v>
      </c>
      <c r="AM17">
        <v>0</v>
      </c>
      <c r="AN17">
        <v>0</v>
      </c>
      <c r="AO17">
        <v>0</v>
      </c>
      <c r="AP17">
        <v>0</v>
      </c>
      <c r="AQ17">
        <v>0</v>
      </c>
      <c r="AR17">
        <v>0</v>
      </c>
      <c r="AS17">
        <v>0</v>
      </c>
      <c r="AT17">
        <v>0</v>
      </c>
      <c r="AU17">
        <v>0</v>
      </c>
      <c r="AV17">
        <v>23475</v>
      </c>
      <c r="AW17">
        <v>0</v>
      </c>
      <c r="AX17">
        <v>167</v>
      </c>
      <c r="AY17">
        <v>0</v>
      </c>
      <c r="AZ17">
        <v>59</v>
      </c>
      <c r="BA17">
        <v>0</v>
      </c>
      <c r="BB17">
        <v>512</v>
      </c>
      <c r="BC17">
        <v>0</v>
      </c>
      <c r="BD17">
        <v>0</v>
      </c>
      <c r="BE17">
        <v>4</v>
      </c>
      <c r="BF17">
        <v>0</v>
      </c>
      <c r="BG17">
        <v>0</v>
      </c>
      <c r="BH17">
        <v>0</v>
      </c>
      <c r="BI17">
        <v>12</v>
      </c>
      <c r="BJ17">
        <v>0</v>
      </c>
      <c r="BK17">
        <v>0</v>
      </c>
      <c r="BL17">
        <v>0</v>
      </c>
      <c r="BM17">
        <v>0</v>
      </c>
      <c r="BN17">
        <v>0</v>
      </c>
      <c r="BO17">
        <v>0</v>
      </c>
      <c r="BP17">
        <v>0</v>
      </c>
      <c r="BQ17">
        <v>0</v>
      </c>
      <c r="BR17">
        <v>0</v>
      </c>
      <c r="BS17">
        <v>0</v>
      </c>
      <c r="BT17">
        <v>0</v>
      </c>
      <c r="BU17" s="177">
        <v>0</v>
      </c>
    </row>
    <row r="18" spans="2:73" ht="18" x14ac:dyDescent="0.25">
      <c r="B18" s="15">
        <v>14</v>
      </c>
      <c r="C18" s="16" t="s">
        <v>42</v>
      </c>
      <c r="D18" s="17">
        <v>6426.9</v>
      </c>
      <c r="E18" s="1">
        <f t="shared" si="0"/>
        <v>64.268999999999991</v>
      </c>
      <c r="F18">
        <f t="shared" si="1"/>
        <v>64.268999999999991</v>
      </c>
      <c r="G18" s="102">
        <v>78.84</v>
      </c>
      <c r="H18" s="102">
        <v>236.69</v>
      </c>
      <c r="I18" s="102">
        <v>102.47999999999999</v>
      </c>
      <c r="J18" s="102">
        <v>386.51999999999992</v>
      </c>
      <c r="K18" s="102">
        <v>0</v>
      </c>
      <c r="L18" s="102">
        <v>0</v>
      </c>
      <c r="M18" s="102">
        <v>0</v>
      </c>
      <c r="N18" s="102">
        <v>0</v>
      </c>
      <c r="O18" s="102">
        <v>91.79</v>
      </c>
      <c r="P18" s="102">
        <v>275</v>
      </c>
      <c r="Q18" s="102">
        <v>112.08000000000001</v>
      </c>
      <c r="R18" s="102">
        <v>442.08000000000004</v>
      </c>
      <c r="S18">
        <v>0</v>
      </c>
      <c r="T18">
        <v>953</v>
      </c>
      <c r="U18">
        <v>0</v>
      </c>
      <c r="V18">
        <v>19</v>
      </c>
      <c r="W18">
        <v>43</v>
      </c>
      <c r="X18">
        <v>103</v>
      </c>
      <c r="Y18">
        <v>0</v>
      </c>
      <c r="Z18">
        <v>0</v>
      </c>
      <c r="AA18">
        <v>0</v>
      </c>
      <c r="AB18">
        <v>0</v>
      </c>
      <c r="AC18">
        <v>0</v>
      </c>
      <c r="AD18">
        <v>1</v>
      </c>
      <c r="AE18">
        <v>0</v>
      </c>
      <c r="AF18">
        <v>0</v>
      </c>
      <c r="AG18">
        <v>11</v>
      </c>
      <c r="AH18">
        <v>0</v>
      </c>
      <c r="AI18">
        <v>0</v>
      </c>
      <c r="AJ18">
        <v>0</v>
      </c>
      <c r="AK18">
        <v>0</v>
      </c>
      <c r="AL18">
        <v>0</v>
      </c>
      <c r="AM18">
        <v>0</v>
      </c>
      <c r="AN18">
        <v>0</v>
      </c>
      <c r="AO18">
        <v>0</v>
      </c>
      <c r="AP18">
        <v>0</v>
      </c>
      <c r="AQ18">
        <v>0</v>
      </c>
      <c r="AR18">
        <v>0</v>
      </c>
      <c r="AS18">
        <v>0</v>
      </c>
      <c r="AT18">
        <v>0</v>
      </c>
      <c r="AU18">
        <v>0</v>
      </c>
      <c r="AV18">
        <v>15354</v>
      </c>
      <c r="AW18">
        <v>0</v>
      </c>
      <c r="AX18">
        <v>150</v>
      </c>
      <c r="AY18">
        <v>590</v>
      </c>
      <c r="AZ18">
        <v>1541</v>
      </c>
      <c r="BA18">
        <v>0</v>
      </c>
      <c r="BB18">
        <v>0</v>
      </c>
      <c r="BC18">
        <v>0</v>
      </c>
      <c r="BD18">
        <v>0</v>
      </c>
      <c r="BE18">
        <v>0</v>
      </c>
      <c r="BF18">
        <v>3</v>
      </c>
      <c r="BG18">
        <v>0</v>
      </c>
      <c r="BH18">
        <v>0</v>
      </c>
      <c r="BI18">
        <v>142</v>
      </c>
      <c r="BJ18">
        <v>0</v>
      </c>
      <c r="BK18">
        <v>0</v>
      </c>
      <c r="BL18">
        <v>0</v>
      </c>
      <c r="BM18">
        <v>0</v>
      </c>
      <c r="BN18">
        <v>0</v>
      </c>
      <c r="BO18">
        <v>0</v>
      </c>
      <c r="BP18">
        <v>0</v>
      </c>
      <c r="BQ18">
        <v>0</v>
      </c>
      <c r="BR18">
        <v>0</v>
      </c>
      <c r="BS18">
        <v>0</v>
      </c>
      <c r="BT18">
        <v>0</v>
      </c>
      <c r="BU18" s="177">
        <v>0</v>
      </c>
    </row>
    <row r="19" spans="2:73" ht="18" x14ac:dyDescent="0.25">
      <c r="B19" s="15">
        <v>15</v>
      </c>
      <c r="C19" s="16" t="s">
        <v>43</v>
      </c>
      <c r="D19" s="17">
        <v>41112.6</v>
      </c>
      <c r="E19" s="1">
        <f t="shared" si="0"/>
        <v>411.12599999999998</v>
      </c>
      <c r="F19">
        <f t="shared" si="1"/>
        <v>411.12599999999998</v>
      </c>
      <c r="G19" s="102">
        <v>82.78</v>
      </c>
      <c r="H19" s="102">
        <v>248.33</v>
      </c>
      <c r="I19" s="102">
        <v>115.22</v>
      </c>
      <c r="J19" s="102">
        <v>399.51</v>
      </c>
      <c r="K19" s="102">
        <v>73.400000000000006</v>
      </c>
      <c r="L19" s="102">
        <v>220.19</v>
      </c>
      <c r="M19" s="102">
        <v>88.080000000000013</v>
      </c>
      <c r="N19" s="102">
        <v>352.31000000000006</v>
      </c>
      <c r="O19" s="102">
        <v>91.79</v>
      </c>
      <c r="P19" s="102">
        <v>357</v>
      </c>
      <c r="Q19" s="102">
        <v>126.89</v>
      </c>
      <c r="R19" s="102">
        <v>532.97</v>
      </c>
      <c r="S19">
        <v>0</v>
      </c>
      <c r="T19">
        <v>7387</v>
      </c>
      <c r="U19">
        <v>68</v>
      </c>
      <c r="V19">
        <v>127</v>
      </c>
      <c r="W19">
        <v>92</v>
      </c>
      <c r="X19">
        <v>349</v>
      </c>
      <c r="Y19">
        <v>0</v>
      </c>
      <c r="Z19">
        <v>0</v>
      </c>
      <c r="AA19">
        <v>0</v>
      </c>
      <c r="AB19">
        <v>0</v>
      </c>
      <c r="AC19">
        <v>0</v>
      </c>
      <c r="AD19">
        <v>4</v>
      </c>
      <c r="AE19">
        <v>0</v>
      </c>
      <c r="AF19">
        <v>0</v>
      </c>
      <c r="AG19">
        <v>163</v>
      </c>
      <c r="AH19">
        <v>0</v>
      </c>
      <c r="AI19">
        <v>568</v>
      </c>
      <c r="AJ19">
        <v>0</v>
      </c>
      <c r="AK19">
        <v>0</v>
      </c>
      <c r="AL19">
        <v>0</v>
      </c>
      <c r="AM19">
        <v>0</v>
      </c>
      <c r="AN19">
        <v>5</v>
      </c>
      <c r="AO19">
        <v>0</v>
      </c>
      <c r="AP19">
        <v>0</v>
      </c>
      <c r="AQ19">
        <v>0</v>
      </c>
      <c r="AR19">
        <v>0</v>
      </c>
      <c r="AS19">
        <v>14</v>
      </c>
      <c r="AT19">
        <v>0</v>
      </c>
      <c r="AU19">
        <v>0</v>
      </c>
      <c r="AV19">
        <v>68377</v>
      </c>
      <c r="AW19">
        <v>4072.6</v>
      </c>
      <c r="AX19">
        <v>1361.2</v>
      </c>
      <c r="AY19">
        <v>1234.2</v>
      </c>
      <c r="AZ19">
        <v>5034.3</v>
      </c>
      <c r="BA19">
        <v>0</v>
      </c>
      <c r="BB19">
        <v>0</v>
      </c>
      <c r="BC19">
        <v>0</v>
      </c>
      <c r="BD19">
        <v>0</v>
      </c>
      <c r="BE19">
        <v>0</v>
      </c>
      <c r="BF19">
        <v>58</v>
      </c>
      <c r="BG19">
        <v>0</v>
      </c>
      <c r="BH19">
        <v>0</v>
      </c>
      <c r="BI19">
        <v>2277</v>
      </c>
      <c r="BJ19">
        <v>0</v>
      </c>
      <c r="BK19">
        <v>0</v>
      </c>
      <c r="BL19">
        <v>0</v>
      </c>
      <c r="BM19">
        <v>0</v>
      </c>
      <c r="BN19">
        <v>0</v>
      </c>
      <c r="BO19">
        <v>43</v>
      </c>
      <c r="BP19">
        <v>0</v>
      </c>
      <c r="BQ19">
        <v>0</v>
      </c>
      <c r="BR19">
        <v>3724.2</v>
      </c>
      <c r="BS19">
        <v>0</v>
      </c>
      <c r="BT19">
        <v>207.5</v>
      </c>
      <c r="BU19" s="177">
        <v>0</v>
      </c>
    </row>
    <row r="20" spans="2:73" ht="18" x14ac:dyDescent="0.25">
      <c r="B20" s="15">
        <v>16</v>
      </c>
      <c r="C20" s="16" t="s">
        <v>156</v>
      </c>
      <c r="D20" s="17">
        <v>774.5</v>
      </c>
      <c r="E20" s="1">
        <f t="shared" si="0"/>
        <v>7.7450000000000001</v>
      </c>
      <c r="F20">
        <f t="shared" si="1"/>
        <v>54</v>
      </c>
      <c r="G20" s="102">
        <v>76</v>
      </c>
      <c r="H20" s="102">
        <v>228</v>
      </c>
      <c r="I20" s="102">
        <v>85.1</v>
      </c>
      <c r="J20" s="102">
        <v>332.79999999999995</v>
      </c>
      <c r="K20" s="102">
        <v>71</v>
      </c>
      <c r="L20" s="102">
        <v>213</v>
      </c>
      <c r="M20" s="102">
        <v>81.5</v>
      </c>
      <c r="N20" s="102">
        <v>325</v>
      </c>
      <c r="O20" s="102">
        <v>91.79</v>
      </c>
      <c r="P20" s="102">
        <v>194.33</v>
      </c>
      <c r="Q20" s="102">
        <v>98.890000000000015</v>
      </c>
      <c r="R20" s="102">
        <v>295.33</v>
      </c>
      <c r="S20">
        <v>0</v>
      </c>
      <c r="T20">
        <v>423</v>
      </c>
      <c r="U20">
        <v>0</v>
      </c>
      <c r="V20">
        <v>25</v>
      </c>
      <c r="W20">
        <v>0</v>
      </c>
      <c r="X20">
        <v>2</v>
      </c>
      <c r="Y20">
        <v>0</v>
      </c>
      <c r="Z20">
        <v>4</v>
      </c>
      <c r="AA20">
        <v>0</v>
      </c>
      <c r="AB20">
        <v>1</v>
      </c>
      <c r="AC20">
        <v>0</v>
      </c>
      <c r="AD20">
        <v>0</v>
      </c>
      <c r="AE20">
        <v>0</v>
      </c>
      <c r="AF20">
        <v>0</v>
      </c>
      <c r="AG20">
        <v>9</v>
      </c>
      <c r="AH20">
        <v>0</v>
      </c>
      <c r="AI20">
        <v>0</v>
      </c>
      <c r="AJ20">
        <v>0</v>
      </c>
      <c r="AK20">
        <v>0</v>
      </c>
      <c r="AL20">
        <v>0</v>
      </c>
      <c r="AM20">
        <v>0</v>
      </c>
      <c r="AN20">
        <v>0</v>
      </c>
      <c r="AO20">
        <v>0</v>
      </c>
      <c r="AP20">
        <v>0</v>
      </c>
      <c r="AQ20">
        <v>0</v>
      </c>
      <c r="AR20">
        <v>0</v>
      </c>
      <c r="AS20">
        <v>0</v>
      </c>
      <c r="AT20">
        <v>0</v>
      </c>
      <c r="AU20">
        <v>0</v>
      </c>
      <c r="AV20">
        <v>5524</v>
      </c>
      <c r="AW20">
        <v>0</v>
      </c>
      <c r="AX20">
        <v>177</v>
      </c>
      <c r="AY20">
        <v>0</v>
      </c>
      <c r="AZ20">
        <v>38</v>
      </c>
      <c r="BA20">
        <v>0</v>
      </c>
      <c r="BB20">
        <v>19</v>
      </c>
      <c r="BC20">
        <v>0</v>
      </c>
      <c r="BD20">
        <v>5</v>
      </c>
      <c r="BE20">
        <v>0</v>
      </c>
      <c r="BF20">
        <v>0</v>
      </c>
      <c r="BG20">
        <v>0</v>
      </c>
      <c r="BH20">
        <v>0</v>
      </c>
      <c r="BI20">
        <v>86</v>
      </c>
      <c r="BJ20">
        <v>0</v>
      </c>
      <c r="BK20">
        <v>0</v>
      </c>
      <c r="BL20">
        <v>0</v>
      </c>
      <c r="BM20">
        <v>0</v>
      </c>
      <c r="BN20">
        <v>0</v>
      </c>
      <c r="BO20">
        <v>0</v>
      </c>
      <c r="BP20">
        <v>0</v>
      </c>
      <c r="BQ20">
        <v>0</v>
      </c>
      <c r="BR20">
        <v>0</v>
      </c>
      <c r="BS20">
        <v>0</v>
      </c>
      <c r="BT20">
        <v>0</v>
      </c>
      <c r="BU20" s="177">
        <v>0</v>
      </c>
    </row>
    <row r="21" spans="2:73" ht="18" x14ac:dyDescent="0.25">
      <c r="B21" s="15">
        <v>17</v>
      </c>
      <c r="C21" s="16" t="s">
        <v>44</v>
      </c>
      <c r="D21" s="17">
        <v>3413.8</v>
      </c>
      <c r="E21" s="1">
        <f t="shared" si="0"/>
        <v>34.138000000000005</v>
      </c>
      <c r="F21">
        <f t="shared" si="1"/>
        <v>54</v>
      </c>
      <c r="G21" s="102">
        <v>82.77</v>
      </c>
      <c r="H21" s="102">
        <v>248.31</v>
      </c>
      <c r="I21" s="102">
        <v>104.00999999999999</v>
      </c>
      <c r="J21" s="102">
        <v>398.02000000000004</v>
      </c>
      <c r="K21" s="102">
        <v>71.7</v>
      </c>
      <c r="L21" s="102">
        <v>215.1</v>
      </c>
      <c r="M21" s="102">
        <v>86.1</v>
      </c>
      <c r="N21" s="102">
        <v>344.09999999999997</v>
      </c>
      <c r="O21" s="102">
        <v>91.79</v>
      </c>
      <c r="P21" s="102">
        <v>275.37</v>
      </c>
      <c r="Q21" s="102">
        <v>122.59</v>
      </c>
      <c r="R21" s="102">
        <v>450.86000000000007</v>
      </c>
      <c r="S21">
        <v>30</v>
      </c>
      <c r="T21">
        <v>1320</v>
      </c>
      <c r="U21">
        <v>0</v>
      </c>
      <c r="V21">
        <v>20</v>
      </c>
      <c r="W21">
        <v>2</v>
      </c>
      <c r="X21">
        <v>37</v>
      </c>
      <c r="Y21">
        <v>0</v>
      </c>
      <c r="Z21">
        <v>0</v>
      </c>
      <c r="AA21">
        <v>0</v>
      </c>
      <c r="AB21">
        <v>0</v>
      </c>
      <c r="AC21">
        <v>1</v>
      </c>
      <c r="AD21">
        <v>1</v>
      </c>
      <c r="AE21">
        <v>0</v>
      </c>
      <c r="AF21">
        <v>0</v>
      </c>
      <c r="AG21">
        <v>77</v>
      </c>
      <c r="AH21">
        <v>0</v>
      </c>
      <c r="AI21">
        <v>89</v>
      </c>
      <c r="AJ21">
        <v>0</v>
      </c>
      <c r="AK21">
        <v>0</v>
      </c>
      <c r="AL21">
        <v>0</v>
      </c>
      <c r="AM21">
        <v>0</v>
      </c>
      <c r="AN21">
        <v>4</v>
      </c>
      <c r="AO21">
        <v>0</v>
      </c>
      <c r="AP21">
        <v>0</v>
      </c>
      <c r="AQ21">
        <v>0</v>
      </c>
      <c r="AR21">
        <v>0</v>
      </c>
      <c r="AS21">
        <v>0</v>
      </c>
      <c r="AT21">
        <v>0</v>
      </c>
      <c r="AU21">
        <v>370.6</v>
      </c>
      <c r="AV21">
        <v>17988</v>
      </c>
      <c r="AW21">
        <v>0</v>
      </c>
      <c r="AX21">
        <v>158</v>
      </c>
      <c r="AY21">
        <v>18</v>
      </c>
      <c r="AZ21">
        <v>613</v>
      </c>
      <c r="BA21">
        <v>0</v>
      </c>
      <c r="BB21">
        <v>0</v>
      </c>
      <c r="BC21">
        <v>0</v>
      </c>
      <c r="BD21">
        <v>0</v>
      </c>
      <c r="BE21">
        <v>15</v>
      </c>
      <c r="BF21">
        <v>18</v>
      </c>
      <c r="BG21">
        <v>0</v>
      </c>
      <c r="BH21">
        <v>0</v>
      </c>
      <c r="BI21">
        <v>840</v>
      </c>
      <c r="BJ21">
        <v>0</v>
      </c>
      <c r="BK21">
        <v>0</v>
      </c>
      <c r="BL21">
        <v>0</v>
      </c>
      <c r="BM21">
        <v>0</v>
      </c>
      <c r="BN21">
        <v>0</v>
      </c>
      <c r="BO21">
        <v>16</v>
      </c>
      <c r="BP21">
        <v>0</v>
      </c>
      <c r="BQ21">
        <v>0</v>
      </c>
      <c r="BR21">
        <v>0</v>
      </c>
      <c r="BS21">
        <v>0</v>
      </c>
      <c r="BT21">
        <v>0</v>
      </c>
      <c r="BU21" s="177">
        <v>0</v>
      </c>
    </row>
    <row r="22" spans="2:73" ht="18" x14ac:dyDescent="0.25">
      <c r="B22" s="15">
        <v>18</v>
      </c>
      <c r="C22" s="16" t="s">
        <v>45</v>
      </c>
      <c r="D22" s="17">
        <v>18846.8</v>
      </c>
      <c r="E22" s="1">
        <f t="shared" si="0"/>
        <v>188.46799999999999</v>
      </c>
      <c r="F22">
        <f t="shared" si="1"/>
        <v>188.46799999999999</v>
      </c>
      <c r="G22" s="102">
        <v>76.92</v>
      </c>
      <c r="H22" s="102">
        <v>226.65</v>
      </c>
      <c r="I22" s="102">
        <v>101.00000000000001</v>
      </c>
      <c r="J22" s="102">
        <v>362.99999999999994</v>
      </c>
      <c r="K22" s="102">
        <v>69.900000000000006</v>
      </c>
      <c r="L22" s="102">
        <v>204.3</v>
      </c>
      <c r="M22" s="102">
        <v>83.4</v>
      </c>
      <c r="N22" s="102">
        <v>327.3</v>
      </c>
      <c r="O22" s="102">
        <v>91.79</v>
      </c>
      <c r="P22" s="102">
        <v>435.15</v>
      </c>
      <c r="Q22" s="102">
        <v>122.85000000000001</v>
      </c>
      <c r="R22" s="102">
        <v>558</v>
      </c>
      <c r="S22">
        <v>0</v>
      </c>
      <c r="T22">
        <v>3645</v>
      </c>
      <c r="U22">
        <v>381</v>
      </c>
      <c r="V22">
        <v>56</v>
      </c>
      <c r="W22">
        <v>75</v>
      </c>
      <c r="X22">
        <v>211</v>
      </c>
      <c r="Y22">
        <v>0</v>
      </c>
      <c r="Z22">
        <v>0</v>
      </c>
      <c r="AA22">
        <v>0</v>
      </c>
      <c r="AB22">
        <v>1</v>
      </c>
      <c r="AC22">
        <v>0</v>
      </c>
      <c r="AD22">
        <v>2</v>
      </c>
      <c r="AE22">
        <v>0</v>
      </c>
      <c r="AF22">
        <v>3</v>
      </c>
      <c r="AG22">
        <v>22</v>
      </c>
      <c r="AH22">
        <v>0</v>
      </c>
      <c r="AI22">
        <v>529</v>
      </c>
      <c r="AJ22">
        <v>0</v>
      </c>
      <c r="AK22">
        <v>0</v>
      </c>
      <c r="AL22">
        <v>0</v>
      </c>
      <c r="AM22">
        <v>0</v>
      </c>
      <c r="AN22">
        <v>0</v>
      </c>
      <c r="AO22">
        <v>0</v>
      </c>
      <c r="AP22">
        <v>0</v>
      </c>
      <c r="AQ22">
        <v>0</v>
      </c>
      <c r="AR22">
        <v>0</v>
      </c>
      <c r="AS22">
        <v>0</v>
      </c>
      <c r="AT22">
        <v>0</v>
      </c>
      <c r="AU22">
        <v>0</v>
      </c>
      <c r="AV22">
        <v>37375</v>
      </c>
      <c r="AW22">
        <v>14046.8</v>
      </c>
      <c r="AX22">
        <v>405</v>
      </c>
      <c r="AY22">
        <v>1182.5999999999999</v>
      </c>
      <c r="AZ22">
        <v>3340.7</v>
      </c>
      <c r="BA22">
        <v>0</v>
      </c>
      <c r="BB22">
        <v>0</v>
      </c>
      <c r="BC22">
        <v>0</v>
      </c>
      <c r="BD22">
        <v>6</v>
      </c>
      <c r="BE22">
        <v>0</v>
      </c>
      <c r="BF22">
        <v>19</v>
      </c>
      <c r="BG22">
        <v>0</v>
      </c>
      <c r="BH22">
        <v>15</v>
      </c>
      <c r="BI22">
        <v>369</v>
      </c>
      <c r="BJ22">
        <v>0</v>
      </c>
      <c r="BK22">
        <v>0</v>
      </c>
      <c r="BL22">
        <v>0</v>
      </c>
      <c r="BM22">
        <v>0</v>
      </c>
      <c r="BN22">
        <v>0</v>
      </c>
      <c r="BO22">
        <v>0</v>
      </c>
      <c r="BP22">
        <v>0</v>
      </c>
      <c r="BQ22">
        <v>0</v>
      </c>
      <c r="BR22">
        <v>810.8</v>
      </c>
      <c r="BS22">
        <v>0</v>
      </c>
      <c r="BT22">
        <v>0</v>
      </c>
      <c r="BU22" s="177">
        <v>0</v>
      </c>
    </row>
    <row r="23" spans="2:73" ht="18" x14ac:dyDescent="0.25">
      <c r="B23" s="15">
        <v>19</v>
      </c>
      <c r="C23" s="16" t="s">
        <v>105</v>
      </c>
      <c r="D23" s="17">
        <v>6911</v>
      </c>
      <c r="E23" s="1">
        <f t="shared" si="0"/>
        <v>69.11</v>
      </c>
      <c r="F23">
        <f t="shared" si="1"/>
        <v>69.11</v>
      </c>
      <c r="G23" s="102">
        <v>76.569999999999993</v>
      </c>
      <c r="H23" s="102">
        <v>232.49</v>
      </c>
      <c r="I23" s="102">
        <v>105.17999999999999</v>
      </c>
      <c r="J23" s="102">
        <v>401.05</v>
      </c>
      <c r="K23" s="102">
        <v>73.400000000000006</v>
      </c>
      <c r="L23" s="102">
        <v>220.19</v>
      </c>
      <c r="M23" s="102">
        <v>88.080000000000013</v>
      </c>
      <c r="N23" s="102">
        <v>352.31000000000006</v>
      </c>
      <c r="O23" s="102">
        <v>91.79</v>
      </c>
      <c r="P23" s="102">
        <v>275.37</v>
      </c>
      <c r="Q23" s="102">
        <v>126.08000000000001</v>
      </c>
      <c r="R23" s="102">
        <v>476.77000000000004</v>
      </c>
      <c r="S23">
        <v>0</v>
      </c>
      <c r="T23">
        <v>2554</v>
      </c>
      <c r="U23">
        <v>0</v>
      </c>
      <c r="V23">
        <v>17</v>
      </c>
      <c r="W23">
        <v>1</v>
      </c>
      <c r="X23">
        <v>28</v>
      </c>
      <c r="Y23">
        <v>0</v>
      </c>
      <c r="Z23">
        <v>93</v>
      </c>
      <c r="AA23">
        <v>0</v>
      </c>
      <c r="AB23">
        <v>2</v>
      </c>
      <c r="AC23">
        <v>0</v>
      </c>
      <c r="AD23">
        <v>0</v>
      </c>
      <c r="AE23">
        <v>0</v>
      </c>
      <c r="AF23">
        <v>0</v>
      </c>
      <c r="AG23">
        <v>5</v>
      </c>
      <c r="AH23">
        <v>0</v>
      </c>
      <c r="AI23">
        <v>0</v>
      </c>
      <c r="AJ23">
        <v>0</v>
      </c>
      <c r="AK23">
        <v>0</v>
      </c>
      <c r="AL23">
        <v>0</v>
      </c>
      <c r="AM23">
        <v>0</v>
      </c>
      <c r="AN23">
        <v>0</v>
      </c>
      <c r="AO23">
        <v>0</v>
      </c>
      <c r="AP23">
        <v>0</v>
      </c>
      <c r="AQ23">
        <v>0</v>
      </c>
      <c r="AR23">
        <v>0</v>
      </c>
      <c r="AS23">
        <v>0</v>
      </c>
      <c r="AT23">
        <v>0</v>
      </c>
      <c r="AU23">
        <v>0</v>
      </c>
      <c r="AV23">
        <v>38577.5</v>
      </c>
      <c r="AW23">
        <v>0</v>
      </c>
      <c r="AX23">
        <v>154.5</v>
      </c>
      <c r="AY23">
        <v>13</v>
      </c>
      <c r="AZ23">
        <v>468</v>
      </c>
      <c r="BA23">
        <v>0</v>
      </c>
      <c r="BB23">
        <v>1346</v>
      </c>
      <c r="BC23">
        <v>0</v>
      </c>
      <c r="BD23">
        <v>21</v>
      </c>
      <c r="BE23">
        <v>0</v>
      </c>
      <c r="BF23">
        <v>0</v>
      </c>
      <c r="BG23">
        <v>0</v>
      </c>
      <c r="BH23">
        <v>0</v>
      </c>
      <c r="BI23">
        <v>53</v>
      </c>
      <c r="BJ23">
        <v>0</v>
      </c>
      <c r="BK23">
        <v>0</v>
      </c>
      <c r="BL23">
        <v>0</v>
      </c>
      <c r="BM23">
        <v>0</v>
      </c>
      <c r="BN23">
        <v>0</v>
      </c>
      <c r="BO23">
        <v>0</v>
      </c>
      <c r="BP23">
        <v>0</v>
      </c>
      <c r="BQ23">
        <v>0</v>
      </c>
      <c r="BR23">
        <v>0</v>
      </c>
      <c r="BS23">
        <v>0</v>
      </c>
      <c r="BT23">
        <v>0</v>
      </c>
      <c r="BU23" s="177">
        <v>0</v>
      </c>
    </row>
    <row r="24" spans="2:73" ht="18" x14ac:dyDescent="0.25">
      <c r="B24" s="15">
        <v>20</v>
      </c>
      <c r="C24" s="16" t="s">
        <v>46</v>
      </c>
      <c r="D24" s="17">
        <v>6299.3</v>
      </c>
      <c r="E24" s="1">
        <f t="shared" si="0"/>
        <v>62.993000000000002</v>
      </c>
      <c r="F24">
        <f t="shared" si="1"/>
        <v>62.993000000000002</v>
      </c>
      <c r="G24" s="102">
        <v>79.2</v>
      </c>
      <c r="H24" s="102">
        <v>237.6</v>
      </c>
      <c r="I24" s="102">
        <v>104.58</v>
      </c>
      <c r="J24" s="102">
        <v>419.76</v>
      </c>
      <c r="K24" s="102">
        <v>71.400000000000006</v>
      </c>
      <c r="L24" s="102">
        <v>214.2</v>
      </c>
      <c r="M24" s="102">
        <v>85.74</v>
      </c>
      <c r="N24" s="102">
        <v>342.96</v>
      </c>
      <c r="O24" s="102">
        <v>91.79</v>
      </c>
      <c r="P24" s="102">
        <v>275.37</v>
      </c>
      <c r="Q24" s="102">
        <v>120.89</v>
      </c>
      <c r="R24" s="102">
        <v>486.49000000000007</v>
      </c>
      <c r="S24">
        <v>20</v>
      </c>
      <c r="T24">
        <v>2052</v>
      </c>
      <c r="U24">
        <v>0</v>
      </c>
      <c r="V24">
        <v>31</v>
      </c>
      <c r="W24">
        <v>0</v>
      </c>
      <c r="X24">
        <v>64</v>
      </c>
      <c r="Y24">
        <v>0</v>
      </c>
      <c r="Z24">
        <v>67</v>
      </c>
      <c r="AA24">
        <v>0</v>
      </c>
      <c r="AB24">
        <v>0</v>
      </c>
      <c r="AC24">
        <v>0</v>
      </c>
      <c r="AD24">
        <v>1</v>
      </c>
      <c r="AE24">
        <v>0</v>
      </c>
      <c r="AF24">
        <v>0</v>
      </c>
      <c r="AG24">
        <v>5</v>
      </c>
      <c r="AH24">
        <v>0</v>
      </c>
      <c r="AI24">
        <v>0</v>
      </c>
      <c r="AJ24">
        <v>89</v>
      </c>
      <c r="AK24">
        <v>0</v>
      </c>
      <c r="AL24">
        <v>0</v>
      </c>
      <c r="AM24">
        <v>0</v>
      </c>
      <c r="AN24">
        <v>0</v>
      </c>
      <c r="AO24">
        <v>0</v>
      </c>
      <c r="AP24">
        <v>0</v>
      </c>
      <c r="AQ24">
        <v>0</v>
      </c>
      <c r="AR24">
        <v>0</v>
      </c>
      <c r="AS24">
        <v>0</v>
      </c>
      <c r="AT24">
        <v>0</v>
      </c>
      <c r="AU24">
        <v>242.7</v>
      </c>
      <c r="AV24">
        <v>26211.5</v>
      </c>
      <c r="AW24">
        <v>0</v>
      </c>
      <c r="AX24">
        <v>245</v>
      </c>
      <c r="AY24">
        <v>0</v>
      </c>
      <c r="AZ24">
        <v>1031.5</v>
      </c>
      <c r="BA24">
        <v>0</v>
      </c>
      <c r="BB24">
        <v>962</v>
      </c>
      <c r="BC24">
        <v>0</v>
      </c>
      <c r="BD24">
        <v>0</v>
      </c>
      <c r="BE24">
        <v>0</v>
      </c>
      <c r="BF24">
        <v>6</v>
      </c>
      <c r="BG24">
        <v>0</v>
      </c>
      <c r="BH24">
        <v>0</v>
      </c>
      <c r="BI24">
        <v>93</v>
      </c>
      <c r="BJ24">
        <v>0</v>
      </c>
      <c r="BK24">
        <v>752</v>
      </c>
      <c r="BL24">
        <v>0</v>
      </c>
      <c r="BM24">
        <v>0</v>
      </c>
      <c r="BN24">
        <v>0</v>
      </c>
      <c r="BO24">
        <v>0</v>
      </c>
      <c r="BP24">
        <v>0</v>
      </c>
      <c r="BQ24">
        <v>0</v>
      </c>
      <c r="BR24">
        <v>0</v>
      </c>
      <c r="BS24">
        <v>0</v>
      </c>
      <c r="BT24">
        <v>0</v>
      </c>
      <c r="BU24" s="177">
        <v>0</v>
      </c>
    </row>
    <row r="25" spans="2:73" ht="18" x14ac:dyDescent="0.25">
      <c r="B25" s="15">
        <v>21</v>
      </c>
      <c r="C25" s="16" t="s">
        <v>47</v>
      </c>
      <c r="D25" s="17">
        <v>6081.7</v>
      </c>
      <c r="E25" s="1">
        <f t="shared" si="0"/>
        <v>60.817</v>
      </c>
      <c r="F25">
        <f t="shared" si="1"/>
        <v>60.817</v>
      </c>
      <c r="G25" s="102">
        <v>82.78</v>
      </c>
      <c r="H25" s="102">
        <v>248.33</v>
      </c>
      <c r="I25" s="102">
        <v>111.22</v>
      </c>
      <c r="J25" s="102">
        <v>408.06</v>
      </c>
      <c r="K25" s="102">
        <v>73.400000000000006</v>
      </c>
      <c r="L25" s="102">
        <v>220.19</v>
      </c>
      <c r="M25" s="102">
        <v>80.740000000000009</v>
      </c>
      <c r="N25" s="102">
        <v>322.95000000000005</v>
      </c>
      <c r="O25" s="102">
        <v>91.79</v>
      </c>
      <c r="P25" s="102">
        <v>289.31</v>
      </c>
      <c r="Q25" s="102">
        <v>122.89</v>
      </c>
      <c r="R25" s="102">
        <v>468.70000000000005</v>
      </c>
      <c r="S25">
        <v>0</v>
      </c>
      <c r="T25">
        <v>2037</v>
      </c>
      <c r="U25">
        <v>0</v>
      </c>
      <c r="V25">
        <v>90</v>
      </c>
      <c r="W25">
        <v>23</v>
      </c>
      <c r="X25">
        <v>27</v>
      </c>
      <c r="Y25">
        <v>37</v>
      </c>
      <c r="Z25">
        <v>79</v>
      </c>
      <c r="AA25">
        <v>0</v>
      </c>
      <c r="AB25">
        <v>0</v>
      </c>
      <c r="AC25">
        <v>0</v>
      </c>
      <c r="AD25">
        <v>3</v>
      </c>
      <c r="AE25">
        <v>0</v>
      </c>
      <c r="AF25">
        <v>8</v>
      </c>
      <c r="AG25">
        <v>21</v>
      </c>
      <c r="AH25">
        <v>0</v>
      </c>
      <c r="AI25">
        <v>0</v>
      </c>
      <c r="AJ25">
        <v>0</v>
      </c>
      <c r="AK25">
        <v>0</v>
      </c>
      <c r="AL25">
        <v>0</v>
      </c>
      <c r="AM25">
        <v>0</v>
      </c>
      <c r="AN25">
        <v>0</v>
      </c>
      <c r="AO25">
        <v>0</v>
      </c>
      <c r="AP25">
        <v>0</v>
      </c>
      <c r="AQ25">
        <v>0</v>
      </c>
      <c r="AR25">
        <v>0</v>
      </c>
      <c r="AS25">
        <v>0</v>
      </c>
      <c r="AT25">
        <v>0</v>
      </c>
      <c r="AU25">
        <v>0</v>
      </c>
      <c r="AV25">
        <v>20259</v>
      </c>
      <c r="AW25">
        <v>0</v>
      </c>
      <c r="AX25">
        <v>860</v>
      </c>
      <c r="AY25">
        <v>387</v>
      </c>
      <c r="AZ25">
        <v>458</v>
      </c>
      <c r="BA25">
        <v>428</v>
      </c>
      <c r="BB25">
        <v>1167.3</v>
      </c>
      <c r="BC25">
        <v>0</v>
      </c>
      <c r="BD25">
        <v>0</v>
      </c>
      <c r="BE25">
        <v>0</v>
      </c>
      <c r="BF25">
        <v>40</v>
      </c>
      <c r="BG25">
        <v>0</v>
      </c>
      <c r="BH25">
        <v>47</v>
      </c>
      <c r="BI25">
        <v>270</v>
      </c>
      <c r="BJ25">
        <v>0</v>
      </c>
      <c r="BK25">
        <v>0</v>
      </c>
      <c r="BL25">
        <v>0</v>
      </c>
      <c r="BM25">
        <v>0</v>
      </c>
      <c r="BN25">
        <v>0</v>
      </c>
      <c r="BO25">
        <v>0</v>
      </c>
      <c r="BP25">
        <v>0</v>
      </c>
      <c r="BQ25">
        <v>0</v>
      </c>
      <c r="BR25">
        <v>0</v>
      </c>
      <c r="BS25">
        <v>0</v>
      </c>
      <c r="BT25">
        <v>0</v>
      </c>
      <c r="BU25" s="177">
        <v>0</v>
      </c>
    </row>
    <row r="26" spans="2:73" ht="18" x14ac:dyDescent="0.25">
      <c r="B26" s="15">
        <v>22</v>
      </c>
      <c r="C26" s="16" t="s">
        <v>48</v>
      </c>
      <c r="D26" s="17">
        <v>4395.6000000000004</v>
      </c>
      <c r="E26" s="1">
        <f t="shared" si="0"/>
        <v>43.956000000000003</v>
      </c>
      <c r="F26">
        <f t="shared" si="1"/>
        <v>54</v>
      </c>
      <c r="G26" s="102">
        <v>78.84</v>
      </c>
      <c r="H26" s="102">
        <v>236.69</v>
      </c>
      <c r="I26" s="102">
        <v>106</v>
      </c>
      <c r="J26" s="102">
        <v>386.93999999999994</v>
      </c>
      <c r="K26" s="102">
        <v>69.930000000000007</v>
      </c>
      <c r="L26" s="102">
        <v>209.79</v>
      </c>
      <c r="M26" s="102">
        <v>80.5</v>
      </c>
      <c r="N26" s="102">
        <v>322.25000000000006</v>
      </c>
      <c r="O26" s="102">
        <v>91.79</v>
      </c>
      <c r="P26" s="102">
        <v>373.36</v>
      </c>
      <c r="Q26" s="102">
        <v>122.75000000000003</v>
      </c>
      <c r="R26" s="102">
        <v>568</v>
      </c>
      <c r="S26">
        <v>0</v>
      </c>
      <c r="T26">
        <v>3104</v>
      </c>
      <c r="U26">
        <v>0</v>
      </c>
      <c r="V26">
        <v>50</v>
      </c>
      <c r="W26">
        <v>11</v>
      </c>
      <c r="X26">
        <v>0</v>
      </c>
      <c r="Y26">
        <v>0</v>
      </c>
      <c r="Z26">
        <v>55</v>
      </c>
      <c r="AA26">
        <v>0</v>
      </c>
      <c r="AB26">
        <v>0</v>
      </c>
      <c r="AC26">
        <v>0</v>
      </c>
      <c r="AD26">
        <v>2</v>
      </c>
      <c r="AE26">
        <v>0</v>
      </c>
      <c r="AF26">
        <v>0</v>
      </c>
      <c r="AG26">
        <v>5</v>
      </c>
      <c r="AH26">
        <v>7</v>
      </c>
      <c r="AI26">
        <v>0</v>
      </c>
      <c r="AJ26">
        <v>0</v>
      </c>
      <c r="AK26">
        <v>0</v>
      </c>
      <c r="AL26">
        <v>0</v>
      </c>
      <c r="AM26">
        <v>0</v>
      </c>
      <c r="AN26">
        <v>0</v>
      </c>
      <c r="AO26">
        <v>0</v>
      </c>
      <c r="AP26">
        <v>0</v>
      </c>
      <c r="AQ26">
        <v>0</v>
      </c>
      <c r="AR26">
        <v>0</v>
      </c>
      <c r="AS26">
        <v>0</v>
      </c>
      <c r="AT26">
        <v>0</v>
      </c>
      <c r="AU26">
        <v>0</v>
      </c>
      <c r="AV26">
        <v>36684</v>
      </c>
      <c r="AW26">
        <v>0</v>
      </c>
      <c r="AX26">
        <v>457</v>
      </c>
      <c r="AY26">
        <v>115.4</v>
      </c>
      <c r="AZ26">
        <v>0</v>
      </c>
      <c r="BA26">
        <v>0</v>
      </c>
      <c r="BB26">
        <v>739.5</v>
      </c>
      <c r="BC26">
        <v>0</v>
      </c>
      <c r="BD26">
        <v>0</v>
      </c>
      <c r="BE26">
        <v>0</v>
      </c>
      <c r="BF26">
        <v>47</v>
      </c>
      <c r="BG26">
        <v>0</v>
      </c>
      <c r="BH26">
        <v>0</v>
      </c>
      <c r="BI26">
        <v>51</v>
      </c>
      <c r="BJ26">
        <v>127</v>
      </c>
      <c r="BK26">
        <v>0</v>
      </c>
      <c r="BL26">
        <v>0</v>
      </c>
      <c r="BM26">
        <v>0</v>
      </c>
      <c r="BN26">
        <v>0</v>
      </c>
      <c r="BO26">
        <v>0</v>
      </c>
      <c r="BP26">
        <v>0</v>
      </c>
      <c r="BQ26">
        <v>0</v>
      </c>
      <c r="BR26">
        <v>0</v>
      </c>
      <c r="BS26">
        <v>0</v>
      </c>
      <c r="BT26">
        <v>0</v>
      </c>
      <c r="BU26" s="177">
        <v>0</v>
      </c>
    </row>
    <row r="27" spans="2:73" ht="18" x14ac:dyDescent="0.25">
      <c r="B27" s="15">
        <v>23</v>
      </c>
      <c r="C27" s="16" t="s">
        <v>49</v>
      </c>
      <c r="D27" s="17">
        <v>16836.400000000001</v>
      </c>
      <c r="E27" s="1">
        <f t="shared" si="0"/>
        <v>168.364</v>
      </c>
      <c r="F27">
        <f t="shared" si="1"/>
        <v>168.364</v>
      </c>
      <c r="G27" s="102">
        <v>80.94</v>
      </c>
      <c r="H27" s="102">
        <v>242.97</v>
      </c>
      <c r="I27" s="102">
        <v>111.75</v>
      </c>
      <c r="J27" s="102">
        <v>386.89999999999992</v>
      </c>
      <c r="K27" s="102">
        <v>68.599999999999994</v>
      </c>
      <c r="L27" s="102">
        <v>205.82</v>
      </c>
      <c r="M27" s="102">
        <v>75.460000000000008</v>
      </c>
      <c r="N27" s="102">
        <v>301.86</v>
      </c>
      <c r="O27" s="102">
        <v>91.79</v>
      </c>
      <c r="P27" s="102">
        <v>275.52999999999997</v>
      </c>
      <c r="Q27" s="102">
        <v>122.7</v>
      </c>
      <c r="R27" s="102">
        <v>425.79</v>
      </c>
      <c r="S27">
        <v>0</v>
      </c>
      <c r="T27">
        <v>4355</v>
      </c>
      <c r="U27">
        <v>16</v>
      </c>
      <c r="V27">
        <v>116</v>
      </c>
      <c r="W27">
        <v>48</v>
      </c>
      <c r="X27">
        <v>64</v>
      </c>
      <c r="Y27">
        <v>59</v>
      </c>
      <c r="Z27">
        <v>144</v>
      </c>
      <c r="AA27">
        <v>0</v>
      </c>
      <c r="AB27">
        <v>0</v>
      </c>
      <c r="AC27">
        <v>0</v>
      </c>
      <c r="AD27">
        <v>3</v>
      </c>
      <c r="AE27">
        <v>0</v>
      </c>
      <c r="AF27">
        <v>0</v>
      </c>
      <c r="AG27">
        <v>147</v>
      </c>
      <c r="AH27">
        <v>0</v>
      </c>
      <c r="AI27">
        <v>0</v>
      </c>
      <c r="AJ27">
        <v>0</v>
      </c>
      <c r="AK27">
        <v>0</v>
      </c>
      <c r="AL27">
        <v>0</v>
      </c>
      <c r="AM27">
        <v>0</v>
      </c>
      <c r="AN27">
        <v>45</v>
      </c>
      <c r="AO27">
        <v>0</v>
      </c>
      <c r="AP27">
        <v>0</v>
      </c>
      <c r="AQ27">
        <v>0</v>
      </c>
      <c r="AR27">
        <v>0</v>
      </c>
      <c r="AS27">
        <v>7</v>
      </c>
      <c r="AT27">
        <v>0</v>
      </c>
      <c r="AU27">
        <v>0</v>
      </c>
      <c r="AV27">
        <v>44379</v>
      </c>
      <c r="AW27">
        <v>263.5</v>
      </c>
      <c r="AX27">
        <v>1091.7</v>
      </c>
      <c r="AY27">
        <v>584</v>
      </c>
      <c r="AZ27">
        <v>930</v>
      </c>
      <c r="BA27">
        <v>867</v>
      </c>
      <c r="BB27">
        <v>1993</v>
      </c>
      <c r="BC27">
        <v>0</v>
      </c>
      <c r="BD27">
        <v>0</v>
      </c>
      <c r="BE27">
        <v>0</v>
      </c>
      <c r="BF27">
        <v>39</v>
      </c>
      <c r="BG27">
        <v>0</v>
      </c>
      <c r="BH27">
        <v>0</v>
      </c>
      <c r="BI27">
        <v>1643</v>
      </c>
      <c r="BJ27">
        <v>0</v>
      </c>
      <c r="BK27">
        <v>0</v>
      </c>
      <c r="BL27">
        <v>0</v>
      </c>
      <c r="BM27">
        <v>0</v>
      </c>
      <c r="BN27">
        <v>0</v>
      </c>
      <c r="BO27">
        <v>1149</v>
      </c>
      <c r="BP27">
        <v>0</v>
      </c>
      <c r="BQ27">
        <v>0</v>
      </c>
      <c r="BR27">
        <v>2115</v>
      </c>
      <c r="BS27">
        <v>0</v>
      </c>
      <c r="BT27">
        <v>112</v>
      </c>
      <c r="BU27" s="177">
        <v>0</v>
      </c>
    </row>
    <row r="28" spans="2:73" ht="18" x14ac:dyDescent="0.25">
      <c r="B28" s="15">
        <v>24</v>
      </c>
      <c r="C28" s="16" t="s">
        <v>50</v>
      </c>
      <c r="D28" s="17">
        <v>9878.7999999999993</v>
      </c>
      <c r="E28" s="1">
        <f t="shared" si="0"/>
        <v>98.787999999999997</v>
      </c>
      <c r="F28">
        <f t="shared" si="1"/>
        <v>98.787999999999997</v>
      </c>
      <c r="G28" s="102">
        <v>77.98</v>
      </c>
      <c r="H28" s="102">
        <v>231.12</v>
      </c>
      <c r="I28" s="102">
        <v>101.77</v>
      </c>
      <c r="J28" s="102">
        <v>377.90000000000003</v>
      </c>
      <c r="K28" s="102">
        <v>68.400000000000006</v>
      </c>
      <c r="L28" s="102">
        <v>204.6</v>
      </c>
      <c r="M28" s="102">
        <v>71.400000000000006</v>
      </c>
      <c r="N28" s="102">
        <v>285.89999999999998</v>
      </c>
      <c r="O28" s="102">
        <v>91.79</v>
      </c>
      <c r="P28" s="102">
        <v>275</v>
      </c>
      <c r="Q28" s="102">
        <v>121.33000000000001</v>
      </c>
      <c r="R28" s="102">
        <v>423.83</v>
      </c>
      <c r="S28">
        <v>0</v>
      </c>
      <c r="T28">
        <v>1035</v>
      </c>
      <c r="U28">
        <v>284</v>
      </c>
      <c r="V28">
        <v>62</v>
      </c>
      <c r="W28">
        <v>24</v>
      </c>
      <c r="X28">
        <v>30</v>
      </c>
      <c r="Y28">
        <v>39</v>
      </c>
      <c r="Z28">
        <v>114</v>
      </c>
      <c r="AA28">
        <v>0</v>
      </c>
      <c r="AB28">
        <v>0</v>
      </c>
      <c r="AC28">
        <v>0</v>
      </c>
      <c r="AD28">
        <v>1</v>
      </c>
      <c r="AE28">
        <v>0</v>
      </c>
      <c r="AF28">
        <v>1</v>
      </c>
      <c r="AG28">
        <v>31</v>
      </c>
      <c r="AH28">
        <v>0</v>
      </c>
      <c r="AI28">
        <v>20</v>
      </c>
      <c r="AJ28">
        <v>0</v>
      </c>
      <c r="AK28">
        <v>0</v>
      </c>
      <c r="AL28">
        <v>0</v>
      </c>
      <c r="AM28">
        <v>0</v>
      </c>
      <c r="AN28">
        <v>0</v>
      </c>
      <c r="AO28">
        <v>0</v>
      </c>
      <c r="AP28">
        <v>0</v>
      </c>
      <c r="AQ28">
        <v>0</v>
      </c>
      <c r="AR28">
        <v>0</v>
      </c>
      <c r="AS28">
        <v>0</v>
      </c>
      <c r="AT28">
        <v>0</v>
      </c>
      <c r="AU28">
        <v>0</v>
      </c>
      <c r="AV28">
        <v>13553.6</v>
      </c>
      <c r="AW28">
        <v>14470.3</v>
      </c>
      <c r="AX28">
        <v>476</v>
      </c>
      <c r="AY28">
        <v>287.5</v>
      </c>
      <c r="AZ28">
        <v>469</v>
      </c>
      <c r="BA28">
        <v>670.9</v>
      </c>
      <c r="BB28">
        <v>1670.7</v>
      </c>
      <c r="BC28">
        <v>0</v>
      </c>
      <c r="BD28">
        <v>0</v>
      </c>
      <c r="BE28">
        <v>0</v>
      </c>
      <c r="BF28">
        <v>3</v>
      </c>
      <c r="BG28">
        <v>0</v>
      </c>
      <c r="BH28">
        <v>4</v>
      </c>
      <c r="BI28">
        <v>430</v>
      </c>
      <c r="BJ28">
        <v>0</v>
      </c>
      <c r="BK28">
        <v>0</v>
      </c>
      <c r="BL28">
        <v>0</v>
      </c>
      <c r="BM28">
        <v>0</v>
      </c>
      <c r="BN28">
        <v>0</v>
      </c>
      <c r="BO28">
        <v>0</v>
      </c>
      <c r="BP28">
        <v>0</v>
      </c>
      <c r="BQ28">
        <v>0</v>
      </c>
      <c r="BR28">
        <v>0</v>
      </c>
      <c r="BS28">
        <v>0</v>
      </c>
      <c r="BT28">
        <v>0</v>
      </c>
      <c r="BU28" s="177">
        <v>0</v>
      </c>
    </row>
    <row r="29" spans="2:73" ht="18" x14ac:dyDescent="0.25">
      <c r="B29" s="15">
        <v>25</v>
      </c>
      <c r="C29" s="16" t="s">
        <v>51</v>
      </c>
      <c r="D29" s="17">
        <v>12083.1</v>
      </c>
      <c r="E29" s="1">
        <f t="shared" si="0"/>
        <v>120.831</v>
      </c>
      <c r="F29">
        <f t="shared" si="1"/>
        <v>120.831</v>
      </c>
      <c r="G29" s="102">
        <v>79.78</v>
      </c>
      <c r="H29" s="102">
        <v>236.69</v>
      </c>
      <c r="I29" s="102">
        <v>104.08</v>
      </c>
      <c r="J29" s="102">
        <v>381.57</v>
      </c>
      <c r="K29" s="102">
        <v>69.900000000000006</v>
      </c>
      <c r="L29" s="102">
        <v>209.7</v>
      </c>
      <c r="M29" s="102">
        <v>83.4</v>
      </c>
      <c r="N29" s="102">
        <v>335.1</v>
      </c>
      <c r="O29" s="102">
        <v>91.79</v>
      </c>
      <c r="P29" s="102">
        <v>262.26</v>
      </c>
      <c r="Q29" s="102">
        <v>119.61000000000001</v>
      </c>
      <c r="R29" s="102">
        <v>424.35000000000008</v>
      </c>
      <c r="S29">
        <v>21</v>
      </c>
      <c r="T29">
        <v>2469</v>
      </c>
      <c r="U29">
        <v>486</v>
      </c>
      <c r="V29">
        <v>58</v>
      </c>
      <c r="W29">
        <v>10</v>
      </c>
      <c r="X29">
        <v>35</v>
      </c>
      <c r="Y29">
        <v>17</v>
      </c>
      <c r="Z29">
        <v>61</v>
      </c>
      <c r="AA29">
        <v>0</v>
      </c>
      <c r="AB29">
        <v>0</v>
      </c>
      <c r="AC29">
        <v>0</v>
      </c>
      <c r="AD29">
        <v>1</v>
      </c>
      <c r="AE29">
        <v>0</v>
      </c>
      <c r="AF29">
        <v>0</v>
      </c>
      <c r="AG29">
        <v>34</v>
      </c>
      <c r="AH29">
        <v>0</v>
      </c>
      <c r="AI29">
        <v>60</v>
      </c>
      <c r="AJ29">
        <v>0</v>
      </c>
      <c r="AK29">
        <v>0</v>
      </c>
      <c r="AL29">
        <v>0</v>
      </c>
      <c r="AM29">
        <v>0</v>
      </c>
      <c r="AN29">
        <v>146</v>
      </c>
      <c r="AO29">
        <v>7</v>
      </c>
      <c r="AP29">
        <v>0</v>
      </c>
      <c r="AQ29">
        <v>0</v>
      </c>
      <c r="AR29">
        <v>0</v>
      </c>
      <c r="AS29">
        <v>0</v>
      </c>
      <c r="AT29">
        <v>0</v>
      </c>
      <c r="AU29">
        <v>245.7</v>
      </c>
      <c r="AV29">
        <v>20642</v>
      </c>
      <c r="AW29">
        <v>22805</v>
      </c>
      <c r="AX29">
        <v>564</v>
      </c>
      <c r="AY29">
        <v>105.6</v>
      </c>
      <c r="AZ29">
        <v>458</v>
      </c>
      <c r="BA29">
        <v>323</v>
      </c>
      <c r="BB29">
        <v>1057</v>
      </c>
      <c r="BC29">
        <v>0</v>
      </c>
      <c r="BD29">
        <v>0</v>
      </c>
      <c r="BE29">
        <v>0</v>
      </c>
      <c r="BF29">
        <v>4</v>
      </c>
      <c r="BG29">
        <v>0</v>
      </c>
      <c r="BH29">
        <v>0</v>
      </c>
      <c r="BI29">
        <v>463</v>
      </c>
      <c r="BJ29">
        <v>0</v>
      </c>
      <c r="BK29">
        <v>0</v>
      </c>
      <c r="BL29">
        <v>0</v>
      </c>
      <c r="BM29">
        <v>0</v>
      </c>
      <c r="BN29">
        <v>0</v>
      </c>
      <c r="BO29">
        <v>2275</v>
      </c>
      <c r="BP29">
        <v>151</v>
      </c>
      <c r="BQ29">
        <v>0</v>
      </c>
      <c r="BR29">
        <v>0</v>
      </c>
      <c r="BS29">
        <v>0</v>
      </c>
      <c r="BT29">
        <v>0</v>
      </c>
      <c r="BU29" s="177">
        <v>0</v>
      </c>
    </row>
    <row r="30" spans="2:73" ht="18" x14ac:dyDescent="0.25">
      <c r="B30" s="15">
        <v>26</v>
      </c>
      <c r="C30" s="16" t="s">
        <v>52</v>
      </c>
      <c r="D30" s="17">
        <v>2321.6999999999998</v>
      </c>
      <c r="E30" s="1">
        <f t="shared" si="0"/>
        <v>23.216999999999999</v>
      </c>
      <c r="F30">
        <f t="shared" si="1"/>
        <v>54</v>
      </c>
      <c r="G30" s="102">
        <v>79.180000000000007</v>
      </c>
      <c r="H30" s="102">
        <v>237.54</v>
      </c>
      <c r="I30" s="102">
        <v>104.52000000000001</v>
      </c>
      <c r="J30" s="102">
        <v>394.31000000000006</v>
      </c>
      <c r="K30" s="102">
        <v>73.2</v>
      </c>
      <c r="L30" s="102">
        <v>219.6</v>
      </c>
      <c r="M30" s="102">
        <v>87.6</v>
      </c>
      <c r="N30" s="102">
        <v>350.4</v>
      </c>
      <c r="O30" s="102">
        <v>91.79</v>
      </c>
      <c r="P30" s="102">
        <v>275.37</v>
      </c>
      <c r="Q30" s="102">
        <v>119.33000000000001</v>
      </c>
      <c r="R30" s="102">
        <v>449.78000000000009</v>
      </c>
      <c r="S30">
        <v>802</v>
      </c>
      <c r="T30">
        <v>837</v>
      </c>
      <c r="U30">
        <v>49</v>
      </c>
      <c r="V30">
        <v>23</v>
      </c>
      <c r="W30">
        <v>2</v>
      </c>
      <c r="X30">
        <v>10</v>
      </c>
      <c r="Y30">
        <v>0</v>
      </c>
      <c r="Z30">
        <v>34</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8444.6</v>
      </c>
      <c r="AV30">
        <v>11970.1</v>
      </c>
      <c r="AW30">
        <v>2487.4</v>
      </c>
      <c r="AX30">
        <v>210</v>
      </c>
      <c r="AY30">
        <v>36</v>
      </c>
      <c r="AZ30">
        <v>147</v>
      </c>
      <c r="BA30">
        <v>0</v>
      </c>
      <c r="BB30">
        <v>503.9</v>
      </c>
      <c r="BC30">
        <v>0</v>
      </c>
      <c r="BD30">
        <v>0</v>
      </c>
      <c r="BE30">
        <v>0</v>
      </c>
      <c r="BF30">
        <v>0</v>
      </c>
      <c r="BG30">
        <v>0</v>
      </c>
      <c r="BH30">
        <v>0</v>
      </c>
      <c r="BI30">
        <v>0</v>
      </c>
      <c r="BJ30">
        <v>0</v>
      </c>
      <c r="BK30">
        <v>0</v>
      </c>
      <c r="BL30">
        <v>0</v>
      </c>
      <c r="BM30">
        <v>0</v>
      </c>
      <c r="BN30">
        <v>0</v>
      </c>
      <c r="BO30">
        <v>0</v>
      </c>
      <c r="BP30">
        <v>0</v>
      </c>
      <c r="BQ30">
        <v>0</v>
      </c>
      <c r="BR30">
        <v>0</v>
      </c>
      <c r="BS30">
        <v>0</v>
      </c>
      <c r="BT30">
        <v>0</v>
      </c>
      <c r="BU30" s="177">
        <v>0</v>
      </c>
    </row>
    <row r="31" spans="2:73" ht="18" x14ac:dyDescent="0.25">
      <c r="B31" s="15">
        <v>27</v>
      </c>
      <c r="C31" s="16" t="s">
        <v>53</v>
      </c>
      <c r="D31" s="17">
        <v>8596.4</v>
      </c>
      <c r="E31" s="1">
        <f t="shared" si="0"/>
        <v>85.963999999999999</v>
      </c>
      <c r="F31">
        <f t="shared" si="1"/>
        <v>85.963999999999999</v>
      </c>
      <c r="G31" s="102">
        <v>76.8</v>
      </c>
      <c r="H31" s="102">
        <v>230.4</v>
      </c>
      <c r="I31" s="102">
        <v>100.83</v>
      </c>
      <c r="J31" s="102">
        <v>387.27000000000004</v>
      </c>
      <c r="K31" s="102">
        <v>69.900000000000006</v>
      </c>
      <c r="L31" s="102">
        <v>209.7</v>
      </c>
      <c r="M31" s="102">
        <v>80.070000000000007</v>
      </c>
      <c r="N31" s="102">
        <v>320.28000000000003</v>
      </c>
      <c r="O31" s="102">
        <v>91.79</v>
      </c>
      <c r="P31" s="102">
        <v>275.37</v>
      </c>
      <c r="Q31" s="102">
        <v>128.51</v>
      </c>
      <c r="R31" s="102">
        <v>486.49000000000007</v>
      </c>
      <c r="S31">
        <v>0</v>
      </c>
      <c r="T31">
        <v>967</v>
      </c>
      <c r="U31">
        <v>17</v>
      </c>
      <c r="V31">
        <v>422</v>
      </c>
      <c r="W31">
        <v>12</v>
      </c>
      <c r="X31">
        <v>146</v>
      </c>
      <c r="Y31">
        <v>0</v>
      </c>
      <c r="Z31">
        <v>130</v>
      </c>
      <c r="AA31">
        <v>0</v>
      </c>
      <c r="AB31">
        <v>0</v>
      </c>
      <c r="AC31">
        <v>0</v>
      </c>
      <c r="AD31">
        <v>0</v>
      </c>
      <c r="AE31">
        <v>0</v>
      </c>
      <c r="AF31">
        <v>0</v>
      </c>
      <c r="AG31">
        <v>5</v>
      </c>
      <c r="AH31">
        <v>0</v>
      </c>
      <c r="AI31">
        <v>0</v>
      </c>
      <c r="AJ31">
        <v>6</v>
      </c>
      <c r="AK31">
        <v>0</v>
      </c>
      <c r="AL31">
        <v>0</v>
      </c>
      <c r="AM31">
        <v>0</v>
      </c>
      <c r="AN31">
        <v>203</v>
      </c>
      <c r="AO31">
        <v>0</v>
      </c>
      <c r="AP31">
        <v>0</v>
      </c>
      <c r="AQ31">
        <v>0</v>
      </c>
      <c r="AR31">
        <v>0</v>
      </c>
      <c r="AS31">
        <v>5</v>
      </c>
      <c r="AT31">
        <v>0</v>
      </c>
      <c r="AU31">
        <v>0</v>
      </c>
      <c r="AV31">
        <v>12204</v>
      </c>
      <c r="AW31">
        <v>1286.2</v>
      </c>
      <c r="AX31">
        <v>3712</v>
      </c>
      <c r="AY31">
        <v>120</v>
      </c>
      <c r="AZ31">
        <v>2002</v>
      </c>
      <c r="BA31">
        <v>0</v>
      </c>
      <c r="BB31">
        <v>1662</v>
      </c>
      <c r="BC31">
        <v>0</v>
      </c>
      <c r="BD31">
        <v>0</v>
      </c>
      <c r="BE31">
        <v>0</v>
      </c>
      <c r="BF31">
        <v>0</v>
      </c>
      <c r="BG31">
        <v>0</v>
      </c>
      <c r="BH31">
        <v>0</v>
      </c>
      <c r="BI31">
        <v>48</v>
      </c>
      <c r="BJ31">
        <v>0</v>
      </c>
      <c r="BK31">
        <v>51</v>
      </c>
      <c r="BL31">
        <v>0</v>
      </c>
      <c r="BM31">
        <v>0</v>
      </c>
      <c r="BN31">
        <v>0</v>
      </c>
      <c r="BO31">
        <v>3112</v>
      </c>
      <c r="BP31">
        <v>0</v>
      </c>
      <c r="BQ31">
        <v>0</v>
      </c>
      <c r="BR31">
        <v>0</v>
      </c>
      <c r="BS31">
        <v>0</v>
      </c>
      <c r="BT31">
        <v>93</v>
      </c>
      <c r="BU31" s="177">
        <v>0</v>
      </c>
    </row>
    <row r="32" spans="2:73" ht="18" x14ac:dyDescent="0.25">
      <c r="B32" s="15">
        <v>28</v>
      </c>
      <c r="C32" s="16" t="s">
        <v>54</v>
      </c>
      <c r="D32" s="17">
        <v>34235.1</v>
      </c>
      <c r="E32" s="1">
        <f t="shared" si="0"/>
        <v>342.351</v>
      </c>
      <c r="F32">
        <f t="shared" si="1"/>
        <v>342.351</v>
      </c>
      <c r="G32" s="102">
        <v>82.66</v>
      </c>
      <c r="H32" s="102">
        <v>247.87</v>
      </c>
      <c r="I32" s="102">
        <v>103.06</v>
      </c>
      <c r="J32" s="102">
        <v>390.95999999999992</v>
      </c>
      <c r="K32" s="102">
        <v>73.400000000000006</v>
      </c>
      <c r="L32" s="102">
        <v>220.19</v>
      </c>
      <c r="M32" s="102">
        <v>80.48</v>
      </c>
      <c r="N32" s="102">
        <v>315.34000000000003</v>
      </c>
      <c r="O32" s="102">
        <v>91.79</v>
      </c>
      <c r="P32" s="102">
        <v>275.37</v>
      </c>
      <c r="Q32" s="102">
        <v>112.19</v>
      </c>
      <c r="R32" s="102">
        <v>427.59</v>
      </c>
      <c r="S32">
        <v>0</v>
      </c>
      <c r="T32">
        <v>7114</v>
      </c>
      <c r="U32">
        <v>0</v>
      </c>
      <c r="V32">
        <v>70</v>
      </c>
      <c r="W32">
        <v>76</v>
      </c>
      <c r="X32">
        <v>94</v>
      </c>
      <c r="Y32">
        <v>54</v>
      </c>
      <c r="Z32">
        <v>181</v>
      </c>
      <c r="AA32">
        <v>0</v>
      </c>
      <c r="AB32">
        <v>0</v>
      </c>
      <c r="AC32">
        <v>1</v>
      </c>
      <c r="AD32">
        <v>2</v>
      </c>
      <c r="AE32">
        <v>0</v>
      </c>
      <c r="AF32">
        <v>6</v>
      </c>
      <c r="AG32">
        <v>83</v>
      </c>
      <c r="AH32">
        <v>0</v>
      </c>
      <c r="AI32">
        <v>24</v>
      </c>
      <c r="AJ32">
        <v>0</v>
      </c>
      <c r="AK32">
        <v>0</v>
      </c>
      <c r="AL32">
        <v>0</v>
      </c>
      <c r="AM32">
        <v>0</v>
      </c>
      <c r="AN32">
        <v>0</v>
      </c>
      <c r="AO32">
        <v>0</v>
      </c>
      <c r="AP32">
        <v>0</v>
      </c>
      <c r="AQ32">
        <v>0</v>
      </c>
      <c r="AR32">
        <v>0</v>
      </c>
      <c r="AS32">
        <v>27</v>
      </c>
      <c r="AT32">
        <v>0</v>
      </c>
      <c r="AU32">
        <v>0</v>
      </c>
      <c r="AV32">
        <v>115194</v>
      </c>
      <c r="AW32">
        <v>0</v>
      </c>
      <c r="AX32">
        <v>615</v>
      </c>
      <c r="AY32">
        <v>996</v>
      </c>
      <c r="AZ32">
        <v>1531</v>
      </c>
      <c r="BA32">
        <v>883</v>
      </c>
      <c r="BB32">
        <v>2933</v>
      </c>
      <c r="BC32">
        <v>0</v>
      </c>
      <c r="BD32">
        <v>0</v>
      </c>
      <c r="BE32">
        <v>6</v>
      </c>
      <c r="BF32">
        <v>24</v>
      </c>
      <c r="BG32">
        <v>0</v>
      </c>
      <c r="BH32">
        <v>41</v>
      </c>
      <c r="BI32">
        <v>1182</v>
      </c>
      <c r="BJ32">
        <v>0</v>
      </c>
      <c r="BK32">
        <v>0</v>
      </c>
      <c r="BL32">
        <v>0</v>
      </c>
      <c r="BM32">
        <v>0</v>
      </c>
      <c r="BN32">
        <v>0</v>
      </c>
      <c r="BO32">
        <v>0</v>
      </c>
      <c r="BP32">
        <v>0</v>
      </c>
      <c r="BQ32">
        <v>0</v>
      </c>
      <c r="BR32">
        <v>0</v>
      </c>
      <c r="BS32">
        <v>0</v>
      </c>
      <c r="BT32">
        <v>540</v>
      </c>
      <c r="BU32" s="177">
        <v>0</v>
      </c>
    </row>
    <row r="34" spans="2:3" x14ac:dyDescent="0.25">
      <c r="B34" s="12"/>
      <c r="C34" s="16"/>
    </row>
    <row r="35" spans="2:3" ht="18" x14ac:dyDescent="0.25">
      <c r="B35" s="15"/>
      <c r="C35" s="16"/>
    </row>
    <row r="36" spans="2:3" ht="18" x14ac:dyDescent="0.25">
      <c r="B36" s="15"/>
      <c r="C36" s="16"/>
    </row>
    <row r="37" spans="2:3" ht="18" x14ac:dyDescent="0.25">
      <c r="B37" s="15"/>
      <c r="C37" s="16"/>
    </row>
    <row r="38" spans="2:3" ht="18" x14ac:dyDescent="0.25">
      <c r="B38" s="15"/>
      <c r="C38" s="16"/>
    </row>
    <row r="39" spans="2:3" ht="18" x14ac:dyDescent="0.25">
      <c r="B39" s="15"/>
      <c r="C39" s="16"/>
    </row>
    <row r="40" spans="2:3" ht="18" x14ac:dyDescent="0.25">
      <c r="B40" s="15"/>
      <c r="C40" s="16"/>
    </row>
    <row r="41" spans="2:3" ht="18" x14ac:dyDescent="0.25">
      <c r="B41" s="15"/>
      <c r="C41" s="16"/>
    </row>
    <row r="42" spans="2:3" ht="18" x14ac:dyDescent="0.25">
      <c r="B42" s="15"/>
      <c r="C42" s="16"/>
    </row>
    <row r="43" spans="2:3" ht="18" x14ac:dyDescent="0.25">
      <c r="B43" s="15"/>
      <c r="C43" s="16"/>
    </row>
    <row r="44" spans="2:3" ht="18" x14ac:dyDescent="0.25">
      <c r="B44" s="15"/>
      <c r="C44" s="16"/>
    </row>
    <row r="45" spans="2:3" ht="18" x14ac:dyDescent="0.25">
      <c r="B45" s="15"/>
      <c r="C45" s="16"/>
    </row>
    <row r="46" spans="2:3" ht="18" x14ac:dyDescent="0.25">
      <c r="B46" s="15"/>
      <c r="C46" s="16"/>
    </row>
    <row r="47" spans="2:3" ht="18" x14ac:dyDescent="0.25">
      <c r="B47" s="15"/>
      <c r="C47" s="16"/>
    </row>
    <row r="48" spans="2:3" ht="18" x14ac:dyDescent="0.25">
      <c r="B48" s="15"/>
      <c r="C48" s="16"/>
    </row>
    <row r="49" spans="2:18" ht="18" x14ac:dyDescent="0.25">
      <c r="B49" s="15"/>
      <c r="C49" s="16"/>
    </row>
    <row r="50" spans="2:18" ht="18" x14ac:dyDescent="0.25">
      <c r="B50" s="15"/>
      <c r="C50" s="16"/>
    </row>
    <row r="51" spans="2:18" ht="18" x14ac:dyDescent="0.25">
      <c r="B51" s="15"/>
      <c r="C51" s="16"/>
    </row>
    <row r="52" spans="2:18" ht="18" x14ac:dyDescent="0.25">
      <c r="B52" s="15"/>
      <c r="C52" s="16"/>
    </row>
    <row r="53" spans="2:18" ht="18" x14ac:dyDescent="0.25">
      <c r="B53" s="15"/>
      <c r="C53" s="16"/>
    </row>
    <row r="54" spans="2:18" ht="18" x14ac:dyDescent="0.25">
      <c r="B54" s="15"/>
      <c r="C54" s="16"/>
    </row>
    <row r="55" spans="2:18" ht="18" x14ac:dyDescent="0.25">
      <c r="B55" s="15"/>
      <c r="C55" s="16"/>
    </row>
    <row r="56" spans="2:18" ht="18" x14ac:dyDescent="0.25">
      <c r="B56" s="15"/>
      <c r="C56" s="16"/>
    </row>
    <row r="57" spans="2:18" ht="18" x14ac:dyDescent="0.25">
      <c r="B57" s="15"/>
      <c r="C57" s="16"/>
    </row>
    <row r="58" spans="2:18" ht="18" x14ac:dyDescent="0.25">
      <c r="B58" s="15"/>
      <c r="C58" s="16"/>
    </row>
    <row r="59" spans="2:18" ht="18" x14ac:dyDescent="0.25">
      <c r="B59" s="15"/>
      <c r="C59" s="16"/>
    </row>
    <row r="60" spans="2:18" ht="18" x14ac:dyDescent="0.25">
      <c r="B60" s="15"/>
      <c r="C60" s="16"/>
    </row>
    <row r="61" spans="2:18" ht="18" x14ac:dyDescent="0.25">
      <c r="B61" s="15"/>
      <c r="C61" s="16"/>
    </row>
    <row r="62" spans="2:18" ht="18" x14ac:dyDescent="0.25">
      <c r="B62" s="15"/>
      <c r="C62" s="16"/>
      <c r="G62" s="133"/>
      <c r="H62" s="133"/>
      <c r="I62" s="133"/>
      <c r="J62" s="133"/>
      <c r="K62" s="133"/>
      <c r="L62" s="133"/>
      <c r="M62" s="133"/>
      <c r="N62" s="133"/>
      <c r="O62" s="133"/>
      <c r="P62" s="133"/>
      <c r="Q62" s="133"/>
      <c r="R62" s="133"/>
    </row>
    <row r="63" spans="2:18" x14ac:dyDescent="0.25">
      <c r="G63" s="133"/>
      <c r="H63" s="133"/>
      <c r="I63" s="133"/>
      <c r="J63" s="133"/>
      <c r="K63" s="133"/>
      <c r="L63" s="133"/>
      <c r="M63" s="133"/>
      <c r="N63" s="133"/>
      <c r="O63" s="133"/>
      <c r="P63" s="133"/>
      <c r="Q63" s="133"/>
      <c r="R63" s="133"/>
    </row>
    <row r="64" spans="2:18" x14ac:dyDescent="0.25">
      <c r="G64" s="133"/>
      <c r="H64" s="133"/>
      <c r="I64" s="133"/>
      <c r="J64" s="133"/>
      <c r="K64" s="133"/>
      <c r="L64" s="133"/>
      <c r="M64" s="133"/>
      <c r="N64" s="133"/>
      <c r="O64" s="133"/>
      <c r="P64" s="133"/>
      <c r="Q64" s="133"/>
      <c r="R64" s="133"/>
    </row>
    <row r="65" spans="7:18" x14ac:dyDescent="0.25">
      <c r="G65" s="133"/>
      <c r="H65" s="133"/>
      <c r="I65" s="133"/>
      <c r="J65" s="133"/>
      <c r="K65" s="133"/>
      <c r="L65" s="133"/>
      <c r="M65" s="133"/>
      <c r="N65" s="133"/>
      <c r="O65" s="133"/>
      <c r="P65" s="133"/>
      <c r="Q65" s="133"/>
      <c r="R65" s="133"/>
    </row>
    <row r="66" spans="7:18" x14ac:dyDescent="0.25">
      <c r="G66" s="133"/>
      <c r="H66" s="133"/>
      <c r="I66" s="133"/>
      <c r="J66" s="133"/>
      <c r="K66" s="133"/>
      <c r="L66" s="133"/>
      <c r="M66" s="133"/>
      <c r="N66" s="133"/>
      <c r="O66" s="133"/>
      <c r="P66" s="133"/>
      <c r="Q66" s="133"/>
      <c r="R66" s="133"/>
    </row>
    <row r="67" spans="7:18" x14ac:dyDescent="0.25">
      <c r="G67" s="133"/>
      <c r="H67" s="133"/>
      <c r="I67" s="133"/>
      <c r="J67" s="133"/>
      <c r="K67" s="133"/>
      <c r="L67" s="133"/>
      <c r="M67" s="133"/>
      <c r="N67" s="133"/>
      <c r="O67" s="133"/>
      <c r="P67" s="133"/>
      <c r="Q67" s="133"/>
      <c r="R67" s="133"/>
    </row>
    <row r="68" spans="7:18" x14ac:dyDescent="0.25">
      <c r="G68" s="133"/>
      <c r="H68" s="133"/>
      <c r="I68" s="133"/>
      <c r="J68" s="133"/>
      <c r="K68" s="133"/>
      <c r="L68" s="133"/>
      <c r="M68" s="133"/>
      <c r="N68" s="133"/>
      <c r="O68" s="133"/>
      <c r="P68" s="133"/>
      <c r="Q68" s="133"/>
      <c r="R68" s="133"/>
    </row>
    <row r="69" spans="7:18" x14ac:dyDescent="0.25">
      <c r="G69" s="133"/>
      <c r="H69" s="133"/>
      <c r="I69" s="133"/>
      <c r="J69" s="133"/>
      <c r="K69" s="133"/>
      <c r="L69" s="133"/>
      <c r="M69" s="133"/>
      <c r="N69" s="133"/>
      <c r="O69" s="133"/>
      <c r="P69" s="133"/>
      <c r="Q69" s="133"/>
      <c r="R69" s="133"/>
    </row>
    <row r="70" spans="7:18" x14ac:dyDescent="0.25">
      <c r="G70" s="133"/>
      <c r="H70" s="133"/>
      <c r="I70" s="133"/>
      <c r="J70" s="133"/>
      <c r="K70" s="133"/>
      <c r="L70" s="133"/>
      <c r="M70" s="133"/>
      <c r="N70" s="133"/>
      <c r="O70" s="133"/>
      <c r="P70" s="133"/>
      <c r="Q70" s="133"/>
      <c r="R70" s="133"/>
    </row>
    <row r="71" spans="7:18" x14ac:dyDescent="0.25">
      <c r="G71" s="133"/>
      <c r="H71" s="133"/>
      <c r="I71" s="133"/>
      <c r="J71" s="133"/>
      <c r="K71" s="133"/>
      <c r="L71" s="133"/>
      <c r="M71" s="133"/>
      <c r="N71" s="133"/>
      <c r="O71" s="133"/>
      <c r="P71" s="133"/>
      <c r="Q71" s="133"/>
      <c r="R71" s="133"/>
    </row>
    <row r="72" spans="7:18" x14ac:dyDescent="0.25">
      <c r="G72" s="133"/>
      <c r="H72" s="133"/>
      <c r="I72" s="133"/>
      <c r="J72" s="133"/>
      <c r="K72" s="133"/>
      <c r="L72" s="133"/>
      <c r="M72" s="133"/>
      <c r="N72" s="133"/>
      <c r="O72" s="133"/>
      <c r="P72" s="133"/>
      <c r="Q72" s="133"/>
      <c r="R72" s="133"/>
    </row>
    <row r="73" spans="7:18" x14ac:dyDescent="0.25">
      <c r="G73" s="133"/>
      <c r="H73" s="133"/>
      <c r="I73" s="133"/>
      <c r="J73" s="133"/>
      <c r="K73" s="133"/>
      <c r="L73" s="133"/>
      <c r="M73" s="133"/>
      <c r="N73" s="133"/>
      <c r="O73" s="133"/>
      <c r="P73" s="133"/>
      <c r="Q73" s="133"/>
      <c r="R73" s="133"/>
    </row>
    <row r="74" spans="7:18" x14ac:dyDescent="0.25">
      <c r="G74" s="133"/>
      <c r="H74" s="133"/>
      <c r="I74" s="133"/>
      <c r="J74" s="133"/>
      <c r="K74" s="133"/>
      <c r="L74" s="133"/>
      <c r="M74" s="133"/>
      <c r="N74" s="133"/>
      <c r="O74" s="133"/>
      <c r="P74" s="133"/>
      <c r="Q74" s="133"/>
      <c r="R74" s="133"/>
    </row>
    <row r="75" spans="7:18" x14ac:dyDescent="0.25">
      <c r="G75" s="133"/>
      <c r="H75" s="133"/>
      <c r="I75" s="133"/>
      <c r="J75" s="133"/>
      <c r="K75" s="133"/>
      <c r="L75" s="133"/>
      <c r="M75" s="133"/>
      <c r="N75" s="133"/>
      <c r="O75" s="133"/>
      <c r="P75" s="133"/>
      <c r="Q75" s="133"/>
      <c r="R75" s="133"/>
    </row>
    <row r="76" spans="7:18" x14ac:dyDescent="0.25">
      <c r="G76" s="133"/>
      <c r="H76" s="133"/>
      <c r="I76" s="133"/>
      <c r="J76" s="133"/>
      <c r="K76" s="133"/>
      <c r="L76" s="133"/>
      <c r="M76" s="133"/>
      <c r="N76" s="133"/>
      <c r="O76" s="133"/>
      <c r="P76" s="133"/>
      <c r="Q76" s="133"/>
      <c r="R76" s="133"/>
    </row>
    <row r="77" spans="7:18" x14ac:dyDescent="0.25">
      <c r="G77" s="133"/>
      <c r="H77" s="133"/>
      <c r="I77" s="133"/>
      <c r="J77" s="133"/>
      <c r="K77" s="133"/>
      <c r="L77" s="133"/>
      <c r="M77" s="133"/>
      <c r="N77" s="133"/>
      <c r="O77" s="133"/>
      <c r="P77" s="133"/>
      <c r="Q77" s="133"/>
      <c r="R77" s="133"/>
    </row>
    <row r="78" spans="7:18" x14ac:dyDescent="0.25">
      <c r="G78" s="133"/>
      <c r="H78" s="133"/>
      <c r="I78" s="133"/>
      <c r="J78" s="133"/>
      <c r="K78" s="133"/>
      <c r="L78" s="133"/>
      <c r="M78" s="133"/>
      <c r="N78" s="133"/>
      <c r="O78" s="133"/>
      <c r="P78" s="133"/>
      <c r="Q78" s="133"/>
      <c r="R78" s="133"/>
    </row>
    <row r="79" spans="7:18" x14ac:dyDescent="0.25">
      <c r="G79" s="133"/>
      <c r="H79" s="133"/>
      <c r="I79" s="133"/>
      <c r="J79" s="133"/>
      <c r="K79" s="133"/>
      <c r="L79" s="133"/>
      <c r="M79" s="133"/>
      <c r="N79" s="133"/>
      <c r="O79" s="133"/>
      <c r="P79" s="133"/>
      <c r="Q79" s="133"/>
      <c r="R79" s="133"/>
    </row>
    <row r="80" spans="7:18" x14ac:dyDescent="0.25">
      <c r="G80" s="133"/>
      <c r="H80" s="133"/>
      <c r="I80" s="133"/>
      <c r="J80" s="133"/>
      <c r="K80" s="133"/>
      <c r="L80" s="133"/>
      <c r="M80" s="133"/>
      <c r="N80" s="133"/>
      <c r="O80" s="133"/>
      <c r="P80" s="133"/>
      <c r="Q80" s="133"/>
      <c r="R80" s="133"/>
    </row>
    <row r="81" spans="7:18" x14ac:dyDescent="0.25">
      <c r="G81" s="133"/>
      <c r="H81" s="133"/>
      <c r="I81" s="133"/>
      <c r="J81" s="133"/>
      <c r="K81" s="133"/>
      <c r="L81" s="133"/>
      <c r="M81" s="133"/>
      <c r="N81" s="133"/>
      <c r="O81" s="133"/>
      <c r="P81" s="133"/>
      <c r="Q81" s="133"/>
      <c r="R81" s="133"/>
    </row>
    <row r="82" spans="7:18" x14ac:dyDescent="0.25">
      <c r="G82" s="133"/>
      <c r="H82" s="133"/>
      <c r="I82" s="133"/>
      <c r="J82" s="133"/>
      <c r="K82" s="133"/>
      <c r="L82" s="133"/>
      <c r="M82" s="133"/>
      <c r="N82" s="133"/>
      <c r="O82" s="133"/>
      <c r="P82" s="133"/>
      <c r="Q82" s="133"/>
      <c r="R82" s="133"/>
    </row>
    <row r="83" spans="7:18" x14ac:dyDescent="0.25">
      <c r="G83" s="133"/>
      <c r="H83" s="133"/>
      <c r="I83" s="133"/>
      <c r="J83" s="133"/>
      <c r="K83" s="133"/>
      <c r="L83" s="133"/>
      <c r="M83" s="133"/>
      <c r="N83" s="133"/>
      <c r="O83" s="133"/>
      <c r="P83" s="133"/>
      <c r="Q83" s="133"/>
      <c r="R83" s="133"/>
    </row>
    <row r="84" spans="7:18" x14ac:dyDescent="0.25">
      <c r="G84" s="133"/>
      <c r="H84" s="133"/>
      <c r="I84" s="133"/>
      <c r="J84" s="133"/>
      <c r="K84" s="133"/>
      <c r="L84" s="133"/>
      <c r="M84" s="133"/>
      <c r="N84" s="133"/>
      <c r="O84" s="133"/>
      <c r="P84" s="133"/>
      <c r="Q84" s="133"/>
      <c r="R84" s="133"/>
    </row>
    <row r="85" spans="7:18" x14ac:dyDescent="0.25">
      <c r="G85" s="133"/>
      <c r="H85" s="133"/>
      <c r="I85" s="133"/>
      <c r="J85" s="133"/>
      <c r="K85" s="133"/>
      <c r="L85" s="133"/>
      <c r="M85" s="133"/>
      <c r="N85" s="133"/>
      <c r="O85" s="133"/>
      <c r="P85" s="133"/>
      <c r="Q85" s="133"/>
      <c r="R85" s="133"/>
    </row>
    <row r="86" spans="7:18" x14ac:dyDescent="0.25">
      <c r="G86" s="133"/>
      <c r="H86" s="133"/>
      <c r="I86" s="133"/>
      <c r="J86" s="133"/>
      <c r="K86" s="133"/>
      <c r="L86" s="133"/>
      <c r="M86" s="133"/>
      <c r="N86" s="133"/>
      <c r="O86" s="133"/>
      <c r="P86" s="133"/>
      <c r="Q86" s="133"/>
      <c r="R86" s="133"/>
    </row>
    <row r="87" spans="7:18" x14ac:dyDescent="0.25">
      <c r="G87" s="133"/>
      <c r="H87" s="133"/>
      <c r="I87" s="133"/>
      <c r="J87" s="133"/>
      <c r="K87" s="133"/>
      <c r="L87" s="133"/>
      <c r="M87" s="133"/>
      <c r="N87" s="133"/>
      <c r="O87" s="133"/>
      <c r="P87" s="133"/>
      <c r="Q87" s="133"/>
      <c r="R87" s="133"/>
    </row>
    <row r="88" spans="7:18" x14ac:dyDescent="0.25">
      <c r="G88" s="133"/>
      <c r="H88" s="133"/>
      <c r="I88" s="133"/>
      <c r="J88" s="133"/>
      <c r="K88" s="133"/>
      <c r="L88" s="133"/>
      <c r="M88" s="133"/>
      <c r="N88" s="133"/>
      <c r="O88" s="133"/>
      <c r="P88" s="133"/>
      <c r="Q88" s="133"/>
      <c r="R88" s="133"/>
    </row>
    <row r="89" spans="7:18" x14ac:dyDescent="0.25">
      <c r="G89" s="133"/>
      <c r="H89" s="133"/>
      <c r="I89" s="133"/>
      <c r="J89" s="133"/>
      <c r="K89" s="133"/>
      <c r="L89" s="133"/>
      <c r="M89" s="133"/>
      <c r="N89" s="133"/>
      <c r="O89" s="133"/>
      <c r="P89" s="133"/>
      <c r="Q89" s="133"/>
      <c r="R89" s="133"/>
    </row>
    <row r="90" spans="7:18" x14ac:dyDescent="0.25">
      <c r="G90" s="133"/>
      <c r="H90" s="133"/>
      <c r="I90" s="133"/>
      <c r="J90" s="133"/>
      <c r="K90" s="133"/>
      <c r="L90" s="133"/>
      <c r="M90" s="133"/>
      <c r="N90" s="133"/>
      <c r="O90" s="133"/>
      <c r="P90" s="133"/>
      <c r="Q90" s="133"/>
      <c r="R90" s="133"/>
    </row>
    <row r="91" spans="7:18" x14ac:dyDescent="0.25">
      <c r="G91" s="133"/>
    </row>
    <row r="92" spans="7:18" x14ac:dyDescent="0.25">
      <c r="G92" s="133"/>
    </row>
    <row r="93" spans="7:18" x14ac:dyDescent="0.25">
      <c r="G93" s="133"/>
    </row>
    <row r="94" spans="7:18" x14ac:dyDescent="0.25">
      <c r="G94" s="133"/>
    </row>
    <row r="95" spans="7:18" x14ac:dyDescent="0.25">
      <c r="G95" s="133"/>
    </row>
    <row r="96" spans="7:18" x14ac:dyDescent="0.25">
      <c r="G96" s="133"/>
    </row>
  </sheetData>
  <sheetProtection algorithmName="SHA-512" hashValue="zfL03pwqkjpSKUWcyVIg1P1zvBrhW8+EexaloK5NjxUjir8XEmbYO++cTE2h4YwybLB2RMTML3HslnTGJsX1Nw==" saltValue="84Y9/h4wEX/+WSOymHK1bA==" spinCount="100000" sheet="1" objects="1" scenarios="1"/>
  <pageMargins left="0.7" right="0.7" top="0.75" bottom="0.75" header="0.3" footer="0.3"/>
  <pageSetup scale="63" orientation="landscape"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20-21 Exemptions &amp; Waivers</vt:lpstr>
      <vt:lpstr>Data</vt:lpstr>
      <vt:lpstr>Credit_Resident_Tuition_per_Credit_Hour</vt:lpstr>
      <vt:lpstr>Out_Of_State_Fee_per_Credit_Hour</vt:lpstr>
      <vt:lpstr>'20-21 Exemptions &amp; Waivers'!Print_Area</vt:lpstr>
      <vt:lpstr>Data!Print_Area</vt:lpstr>
      <vt:lpstr>Instructions!Print_Area</vt:lpstr>
      <vt:lpstr>Resident_Tuition_per_Credit_Hour</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Brown, Christopher</cp:lastModifiedBy>
  <cp:lastPrinted>2019-07-03T16:37:34Z</cp:lastPrinted>
  <dcterms:created xsi:type="dcterms:W3CDTF">2013-04-04T13:24:07Z</dcterms:created>
  <dcterms:modified xsi:type="dcterms:W3CDTF">2021-09-08T20:19:24Z</dcterms:modified>
</cp:coreProperties>
</file>