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.Field\Desktop\"/>
    </mc:Choice>
  </mc:AlternateContent>
  <xr:revisionPtr revIDLastSave="0" documentId="13_ncr:1_{64123EA3-42A7-41EF-A733-5C956F0CA1C7}" xr6:coauthVersionLast="47" xr6:coauthVersionMax="47" xr10:uidLastSave="{00000000-0000-0000-0000-000000000000}"/>
  <bookViews>
    <workbookView xWindow="300" yWindow="360" windowWidth="37830" windowHeight="14265" xr2:uid="{A8C8506F-4068-49F6-AB53-0B7570B592EF}"/>
  </bookViews>
  <sheets>
    <sheet name="Comparision Rates MRR" sheetId="1" r:id="rId1"/>
  </sheets>
  <definedNames>
    <definedName name="_xlnm._FilterDatabase" localSheetId="0" hidden="1">'Comparision Rates MRR'!$A$11:$AB$652</definedName>
    <definedName name="Care_Level">'Comparision Rates MRR'!$G$11</definedName>
    <definedName name="County_Name">'Comparision Rates MRR'!$C$11</definedName>
    <definedName name="DCD">'Comparision Rates MRR'!$D$11</definedName>
    <definedName name="Family_Child_Care_Homes">'Comparision Rates MRR'!$P$1</definedName>
    <definedName name="Family_Child_Care_Homes__FCCH">'Comparision Rates MRR'!$P$1</definedName>
    <definedName name="Family_Child_Care_Homes_Base">'Comparision Rates MRR'!$P$2</definedName>
    <definedName name="Family_Child_Care_Homes_High">'Comparision Rates MRR'!$R$2</definedName>
    <definedName name="Family_Child_Care_Homes_Max_Percent_of_Base">'Comparision Rates MRR'!$S$7</definedName>
    <definedName name="Family_Child_Care_Homes_Max_Percent_of_High">'Comparision Rates MRR'!$U$7</definedName>
    <definedName name="Family_Child_Care_Homes_Max_Percent_of_Mid">'Comparision Rates MRR'!$T$7</definedName>
    <definedName name="Family_Child_Care_Homes_Maximum">'Comparision Rates MRR'!$T$2</definedName>
    <definedName name="Family_Child_Care_Homes_Mid">'Comparision Rates MRR'!$Q$2</definedName>
    <definedName name="Family_Child_Care_Homes_Min_Percent_of_Base">'Comparision Rates MRR'!$P$7</definedName>
    <definedName name="Family_Child_Care_Homes_Min_Percent_of_High">'Comparision Rates MRR'!$R$7</definedName>
    <definedName name="Family_Child_Care_Homes_Min_Percent_of_Mid">'Comparision Rates MRR'!$Q$7</definedName>
    <definedName name="Family_Child_Care_Homes_Minimum">'Comparision Rates MRR'!$S$2</definedName>
    <definedName name="FCCH_Base">'Comparision Rates MRR'!$Q$11</definedName>
    <definedName name="FCCH_Daily_Rate">'Comparision Rates MRR'!$O$11</definedName>
    <definedName name="FCCH_High">'Comparision Rates MRR'!$S$11</definedName>
    <definedName name="FCCH_Mid">'Comparision Rates MRR'!$R$11</definedName>
    <definedName name="FCCH_Monthly_Rate">'Comparision Rates MRR'!$P$11</definedName>
    <definedName name="L_and_E_Base">'Comparision Rates MRR'!$K$11</definedName>
    <definedName name="L_and_E_Daily_Rate">'Comparision Rates MRR'!$I$11</definedName>
    <definedName name="L_and_E_High">'Comparision Rates MRR'!$M$11</definedName>
    <definedName name="L_and_E_Mid">'Comparision Rates MRR'!$L$11</definedName>
    <definedName name="L_and_E_Rate_Monthly">'Comparision Rates MRR'!$J$11</definedName>
    <definedName name="L_E_Daily_Rate">'Comparision Rates MRR'!$I$11</definedName>
    <definedName name="Licensed_and_Exempt_Centers">'Comparision Rates MRR'!$H$1</definedName>
    <definedName name="Licensed_and_Exempt_Centers_Base">'Comparision Rates MRR'!$H$2</definedName>
    <definedName name="Licensed_and_Exempt_Centers_High">'Comparision Rates MRR'!$J$2</definedName>
    <definedName name="Licensed_and_Exempt_Centers_Max_Percent_of_Base">'Comparision Rates MRR'!$K$7</definedName>
    <definedName name="Licensed_and_Exempt_Centers_Max_Percent_of_High">'Comparision Rates MRR'!$M$7</definedName>
    <definedName name="Licensed_and_Exempt_Centers_Max_Percent_of_Mid">'Comparision Rates MRR'!$L$7</definedName>
    <definedName name="Licensed_and_Exempt_Centers_Maximum">'Comparision Rates MRR'!$L$2</definedName>
    <definedName name="Licensed_and_Exempt_Centers_Mid">'Comparision Rates MRR'!$I$2</definedName>
    <definedName name="Licensed_and_Exempt_Centers_Min_percent_of_Base">'Comparision Rates MRR'!$H$7</definedName>
    <definedName name="Licensed_and_Exempt_Centers_Min_Percent_of_High">'Comparision Rates MRR'!$J$7</definedName>
    <definedName name="Licensed_and_Exempt_Centers_Min_Percent_of_Mid">'Comparision Rates MRR'!$I$7</definedName>
    <definedName name="Licensed_and_Exempt_Centers_Minimum">'Comparision Rates MRR'!$K$2</definedName>
    <definedName name="Licensed_and_Exempt_Centers_Quality_Cost_of_Care">'Comparision Rates MRR'!$G$2</definedName>
    <definedName name="_xlnm.Print_Area" localSheetId="0">'Comparision Rates MRR'!$A$1:$X$648</definedName>
    <definedName name="_xlnm.Print_Titles" localSheetId="0">'Comparision Rates MRR'!$1:$11</definedName>
    <definedName name="RFCCH_Base">'Comparision Rates MRR'!$V$11</definedName>
    <definedName name="RFCCH_Daily_Rate">'Comparision Rates MRR'!$T$11</definedName>
    <definedName name="RFCCH_High">'Comparision Rates MRR'!$X$11</definedName>
    <definedName name="RFCCH_Mid">'Comparision Rates MRR'!$W$11</definedName>
    <definedName name="RFCCH_Monthly_Rate">'Comparision Rates MRR'!$U$11</definedName>
    <definedName name="Unit_Of_Care">'Comparision Rates MRR'!$H$11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76" i="1" l="1"/>
  <c r="L676" i="1"/>
  <c r="K676" i="1"/>
  <c r="M672" i="1"/>
  <c r="L672" i="1"/>
  <c r="K672" i="1"/>
  <c r="M668" i="1"/>
  <c r="L668" i="1"/>
  <c r="K668" i="1"/>
  <c r="M664" i="1"/>
  <c r="L664" i="1"/>
  <c r="K664" i="1"/>
  <c r="M660" i="1"/>
  <c r="L660" i="1"/>
  <c r="K660" i="1"/>
  <c r="M656" i="1"/>
  <c r="L656" i="1"/>
  <c r="K656" i="1"/>
  <c r="U650" i="1"/>
  <c r="P650" i="1"/>
  <c r="J650" i="1"/>
  <c r="U649" i="1"/>
  <c r="P649" i="1"/>
  <c r="J649" i="1"/>
  <c r="X648" i="1"/>
  <c r="U648" i="1"/>
  <c r="S648" i="1"/>
  <c r="R648" i="1"/>
  <c r="P648" i="1"/>
  <c r="Q648" i="1" s="1"/>
  <c r="L648" i="1"/>
  <c r="K648" i="1"/>
  <c r="J648" i="1"/>
  <c r="M648" i="1" s="1"/>
  <c r="X647" i="1"/>
  <c r="U647" i="1"/>
  <c r="S647" i="1"/>
  <c r="R647" i="1"/>
  <c r="P647" i="1"/>
  <c r="Q647" i="1" s="1"/>
  <c r="K647" i="1"/>
  <c r="J647" i="1"/>
  <c r="M647" i="1" s="1"/>
  <c r="X646" i="1"/>
  <c r="U646" i="1"/>
  <c r="S646" i="1"/>
  <c r="R646" i="1"/>
  <c r="P646" i="1"/>
  <c r="Q646" i="1" s="1"/>
  <c r="L646" i="1"/>
  <c r="J646" i="1"/>
  <c r="M646" i="1" s="1"/>
  <c r="X645" i="1"/>
  <c r="U645" i="1"/>
  <c r="S645" i="1"/>
  <c r="R645" i="1"/>
  <c r="P645" i="1"/>
  <c r="Q645" i="1" s="1"/>
  <c r="L645" i="1"/>
  <c r="K645" i="1"/>
  <c r="J645" i="1"/>
  <c r="M645" i="1" s="1"/>
  <c r="X644" i="1"/>
  <c r="U644" i="1"/>
  <c r="S644" i="1"/>
  <c r="R644" i="1"/>
  <c r="P644" i="1"/>
  <c r="Q644" i="1" s="1"/>
  <c r="K644" i="1"/>
  <c r="J644" i="1"/>
  <c r="M644" i="1" s="1"/>
  <c r="U643" i="1"/>
  <c r="S643" i="1"/>
  <c r="R643" i="1"/>
  <c r="P643" i="1"/>
  <c r="Q643" i="1" s="1"/>
  <c r="L643" i="1"/>
  <c r="J643" i="1"/>
  <c r="M643" i="1" s="1"/>
  <c r="U642" i="1"/>
  <c r="P642" i="1"/>
  <c r="J642" i="1"/>
  <c r="U641" i="1"/>
  <c r="P641" i="1"/>
  <c r="J641" i="1"/>
  <c r="U640" i="1"/>
  <c r="S640" i="1"/>
  <c r="R640" i="1"/>
  <c r="Q640" i="1"/>
  <c r="P640" i="1"/>
  <c r="K640" i="1"/>
  <c r="J640" i="1"/>
  <c r="M640" i="1" s="1"/>
  <c r="U639" i="1"/>
  <c r="S639" i="1"/>
  <c r="R639" i="1"/>
  <c r="Q639" i="1"/>
  <c r="P639" i="1"/>
  <c r="K639" i="1"/>
  <c r="J639" i="1"/>
  <c r="M639" i="1" s="1"/>
  <c r="U638" i="1"/>
  <c r="S638" i="1"/>
  <c r="R638" i="1"/>
  <c r="Q638" i="1"/>
  <c r="P638" i="1"/>
  <c r="J638" i="1"/>
  <c r="U637" i="1"/>
  <c r="S637" i="1"/>
  <c r="R637" i="1"/>
  <c r="Q637" i="1"/>
  <c r="P637" i="1"/>
  <c r="K637" i="1"/>
  <c r="J637" i="1"/>
  <c r="M637" i="1" s="1"/>
  <c r="U636" i="1"/>
  <c r="S636" i="1"/>
  <c r="R636" i="1"/>
  <c r="Q636" i="1"/>
  <c r="P636" i="1"/>
  <c r="K636" i="1"/>
  <c r="J636" i="1"/>
  <c r="M636" i="1" s="1"/>
  <c r="U635" i="1"/>
  <c r="S635" i="1"/>
  <c r="R635" i="1"/>
  <c r="Q635" i="1"/>
  <c r="P635" i="1"/>
  <c r="K635" i="1"/>
  <c r="J635" i="1"/>
  <c r="U634" i="1"/>
  <c r="P634" i="1"/>
  <c r="J634" i="1"/>
  <c r="U633" i="1"/>
  <c r="P633" i="1"/>
  <c r="J633" i="1"/>
  <c r="X632" i="1"/>
  <c r="U632" i="1"/>
  <c r="S632" i="1"/>
  <c r="R632" i="1"/>
  <c r="P632" i="1"/>
  <c r="Q632" i="1" s="1"/>
  <c r="L632" i="1"/>
  <c r="K632" i="1"/>
  <c r="J632" i="1"/>
  <c r="M632" i="1" s="1"/>
  <c r="X631" i="1"/>
  <c r="U631" i="1"/>
  <c r="S631" i="1"/>
  <c r="R631" i="1"/>
  <c r="P631" i="1"/>
  <c r="Q631" i="1" s="1"/>
  <c r="K631" i="1"/>
  <c r="J631" i="1"/>
  <c r="M631" i="1" s="1"/>
  <c r="U630" i="1"/>
  <c r="S630" i="1"/>
  <c r="R630" i="1"/>
  <c r="P630" i="1"/>
  <c r="Q630" i="1" s="1"/>
  <c r="L630" i="1"/>
  <c r="J630" i="1"/>
  <c r="M630" i="1" s="1"/>
  <c r="X629" i="1"/>
  <c r="U629" i="1"/>
  <c r="S629" i="1"/>
  <c r="R629" i="1"/>
  <c r="P629" i="1"/>
  <c r="Q629" i="1" s="1"/>
  <c r="L629" i="1"/>
  <c r="K629" i="1"/>
  <c r="J629" i="1"/>
  <c r="M629" i="1" s="1"/>
  <c r="X628" i="1"/>
  <c r="U628" i="1"/>
  <c r="S628" i="1"/>
  <c r="R628" i="1"/>
  <c r="P628" i="1"/>
  <c r="Q628" i="1" s="1"/>
  <c r="K628" i="1"/>
  <c r="J628" i="1"/>
  <c r="M628" i="1" s="1"/>
  <c r="X627" i="1"/>
  <c r="U627" i="1"/>
  <c r="S627" i="1"/>
  <c r="R627" i="1"/>
  <c r="P627" i="1"/>
  <c r="Q627" i="1" s="1"/>
  <c r="L627" i="1"/>
  <c r="J627" i="1"/>
  <c r="M627" i="1" s="1"/>
  <c r="U626" i="1"/>
  <c r="P626" i="1"/>
  <c r="J626" i="1"/>
  <c r="U625" i="1"/>
  <c r="P625" i="1"/>
  <c r="J625" i="1"/>
  <c r="U624" i="1"/>
  <c r="S624" i="1"/>
  <c r="R624" i="1"/>
  <c r="Q624" i="1"/>
  <c r="P624" i="1"/>
  <c r="K624" i="1"/>
  <c r="J624" i="1"/>
  <c r="M624" i="1" s="1"/>
  <c r="U623" i="1"/>
  <c r="S623" i="1"/>
  <c r="R623" i="1"/>
  <c r="Q623" i="1"/>
  <c r="P623" i="1"/>
  <c r="K623" i="1"/>
  <c r="J623" i="1"/>
  <c r="M623" i="1" s="1"/>
  <c r="U622" i="1"/>
  <c r="S622" i="1"/>
  <c r="R622" i="1"/>
  <c r="Q622" i="1"/>
  <c r="P622" i="1"/>
  <c r="J622" i="1"/>
  <c r="U621" i="1"/>
  <c r="S621" i="1"/>
  <c r="R621" i="1"/>
  <c r="Q621" i="1"/>
  <c r="P621" i="1"/>
  <c r="K621" i="1"/>
  <c r="J621" i="1"/>
  <c r="M621" i="1" s="1"/>
  <c r="U620" i="1"/>
  <c r="S620" i="1"/>
  <c r="R620" i="1"/>
  <c r="Q620" i="1"/>
  <c r="P620" i="1"/>
  <c r="K620" i="1"/>
  <c r="J620" i="1"/>
  <c r="M620" i="1" s="1"/>
  <c r="U619" i="1"/>
  <c r="S619" i="1"/>
  <c r="R619" i="1"/>
  <c r="Q619" i="1"/>
  <c r="P619" i="1"/>
  <c r="K619" i="1"/>
  <c r="J619" i="1"/>
  <c r="U618" i="1"/>
  <c r="P618" i="1"/>
  <c r="J618" i="1"/>
  <c r="U617" i="1"/>
  <c r="P617" i="1"/>
  <c r="J617" i="1"/>
  <c r="X616" i="1"/>
  <c r="U616" i="1"/>
  <c r="S616" i="1"/>
  <c r="R616" i="1"/>
  <c r="P616" i="1"/>
  <c r="Q616" i="1" s="1"/>
  <c r="L616" i="1"/>
  <c r="K616" i="1"/>
  <c r="J616" i="1"/>
  <c r="M616" i="1" s="1"/>
  <c r="X615" i="1"/>
  <c r="U615" i="1"/>
  <c r="S615" i="1"/>
  <c r="R615" i="1"/>
  <c r="P615" i="1"/>
  <c r="Q615" i="1" s="1"/>
  <c r="K615" i="1"/>
  <c r="J615" i="1"/>
  <c r="M615" i="1" s="1"/>
  <c r="U614" i="1"/>
  <c r="S614" i="1"/>
  <c r="R614" i="1"/>
  <c r="P614" i="1"/>
  <c r="Q614" i="1" s="1"/>
  <c r="L614" i="1"/>
  <c r="K614" i="1"/>
  <c r="J614" i="1"/>
  <c r="M614" i="1" s="1"/>
  <c r="X613" i="1"/>
  <c r="U613" i="1"/>
  <c r="S613" i="1"/>
  <c r="R613" i="1"/>
  <c r="P613" i="1"/>
  <c r="Q613" i="1" s="1"/>
  <c r="L613" i="1"/>
  <c r="K613" i="1"/>
  <c r="J613" i="1"/>
  <c r="M613" i="1" s="1"/>
  <c r="X612" i="1"/>
  <c r="U612" i="1"/>
  <c r="S612" i="1"/>
  <c r="R612" i="1"/>
  <c r="P612" i="1"/>
  <c r="Q612" i="1" s="1"/>
  <c r="K612" i="1"/>
  <c r="J612" i="1"/>
  <c r="M612" i="1" s="1"/>
  <c r="X611" i="1"/>
  <c r="U611" i="1"/>
  <c r="S611" i="1"/>
  <c r="R611" i="1"/>
  <c r="P611" i="1"/>
  <c r="Q611" i="1" s="1"/>
  <c r="L611" i="1"/>
  <c r="K611" i="1"/>
  <c r="J611" i="1"/>
  <c r="M611" i="1" s="1"/>
  <c r="U610" i="1"/>
  <c r="P610" i="1"/>
  <c r="J610" i="1"/>
  <c r="U609" i="1"/>
  <c r="P609" i="1"/>
  <c r="J609" i="1"/>
  <c r="U608" i="1"/>
  <c r="S608" i="1"/>
  <c r="R608" i="1"/>
  <c r="Q608" i="1"/>
  <c r="P608" i="1"/>
  <c r="K608" i="1"/>
  <c r="J608" i="1"/>
  <c r="M608" i="1" s="1"/>
  <c r="U607" i="1"/>
  <c r="S607" i="1"/>
  <c r="R607" i="1"/>
  <c r="Q607" i="1"/>
  <c r="P607" i="1"/>
  <c r="K607" i="1"/>
  <c r="J607" i="1"/>
  <c r="M607" i="1" s="1"/>
  <c r="U606" i="1"/>
  <c r="R606" i="1"/>
  <c r="P606" i="1"/>
  <c r="J606" i="1"/>
  <c r="U605" i="1"/>
  <c r="S605" i="1"/>
  <c r="R605" i="1"/>
  <c r="Q605" i="1"/>
  <c r="P605" i="1"/>
  <c r="K605" i="1"/>
  <c r="J605" i="1"/>
  <c r="M605" i="1" s="1"/>
  <c r="W604" i="1"/>
  <c r="U604" i="1"/>
  <c r="S604" i="1"/>
  <c r="R604" i="1"/>
  <c r="Q604" i="1"/>
  <c r="P604" i="1"/>
  <c r="L604" i="1"/>
  <c r="K604" i="1"/>
  <c r="J604" i="1"/>
  <c r="M604" i="1" s="1"/>
  <c r="U603" i="1"/>
  <c r="P603" i="1"/>
  <c r="L603" i="1"/>
  <c r="K603" i="1"/>
  <c r="J603" i="1"/>
  <c r="M603" i="1" s="1"/>
  <c r="U602" i="1"/>
  <c r="P602" i="1"/>
  <c r="J602" i="1"/>
  <c r="U601" i="1"/>
  <c r="P601" i="1"/>
  <c r="J601" i="1"/>
  <c r="U600" i="1"/>
  <c r="S600" i="1"/>
  <c r="R600" i="1"/>
  <c r="P600" i="1"/>
  <c r="Q600" i="1" s="1"/>
  <c r="L600" i="1"/>
  <c r="K600" i="1"/>
  <c r="J600" i="1"/>
  <c r="M600" i="1" s="1"/>
  <c r="W599" i="1"/>
  <c r="U599" i="1"/>
  <c r="V599" i="1" s="1"/>
  <c r="P599" i="1"/>
  <c r="Q599" i="1" s="1"/>
  <c r="L599" i="1"/>
  <c r="K599" i="1"/>
  <c r="J599" i="1"/>
  <c r="M599" i="1" s="1"/>
  <c r="X598" i="1"/>
  <c r="W598" i="1"/>
  <c r="U598" i="1"/>
  <c r="V598" i="1" s="1"/>
  <c r="R598" i="1"/>
  <c r="P598" i="1"/>
  <c r="Q598" i="1" s="1"/>
  <c r="K598" i="1"/>
  <c r="J598" i="1"/>
  <c r="M598" i="1" s="1"/>
  <c r="X597" i="1"/>
  <c r="W597" i="1"/>
  <c r="U597" i="1"/>
  <c r="V597" i="1" s="1"/>
  <c r="S597" i="1"/>
  <c r="R597" i="1"/>
  <c r="P597" i="1"/>
  <c r="Q597" i="1" s="1"/>
  <c r="K597" i="1"/>
  <c r="J597" i="1"/>
  <c r="M597" i="1" s="1"/>
  <c r="X596" i="1"/>
  <c r="U596" i="1"/>
  <c r="V596" i="1" s="1"/>
  <c r="S596" i="1"/>
  <c r="R596" i="1"/>
  <c r="P596" i="1"/>
  <c r="Q596" i="1" s="1"/>
  <c r="L596" i="1"/>
  <c r="K596" i="1"/>
  <c r="J596" i="1"/>
  <c r="M596" i="1" s="1"/>
  <c r="W595" i="1"/>
  <c r="U595" i="1"/>
  <c r="V595" i="1" s="1"/>
  <c r="S595" i="1"/>
  <c r="R595" i="1"/>
  <c r="P595" i="1"/>
  <c r="Q595" i="1" s="1"/>
  <c r="L595" i="1"/>
  <c r="K595" i="1"/>
  <c r="J595" i="1"/>
  <c r="M595" i="1" s="1"/>
  <c r="U594" i="1"/>
  <c r="P594" i="1"/>
  <c r="J594" i="1"/>
  <c r="U593" i="1"/>
  <c r="P593" i="1"/>
  <c r="J593" i="1"/>
  <c r="U592" i="1"/>
  <c r="S592" i="1"/>
  <c r="R592" i="1"/>
  <c r="Q592" i="1"/>
  <c r="P592" i="1"/>
  <c r="L592" i="1"/>
  <c r="K592" i="1"/>
  <c r="J592" i="1"/>
  <c r="M592" i="1" s="1"/>
  <c r="U591" i="1"/>
  <c r="R591" i="1"/>
  <c r="P591" i="1"/>
  <c r="S591" i="1" s="1"/>
  <c r="L591" i="1"/>
  <c r="K591" i="1"/>
  <c r="J591" i="1"/>
  <c r="M591" i="1" s="1"/>
  <c r="U590" i="1"/>
  <c r="Q590" i="1"/>
  <c r="P590" i="1"/>
  <c r="S590" i="1" s="1"/>
  <c r="J590" i="1"/>
  <c r="U589" i="1"/>
  <c r="S589" i="1"/>
  <c r="R589" i="1"/>
  <c r="Q589" i="1"/>
  <c r="P589" i="1"/>
  <c r="K589" i="1"/>
  <c r="J589" i="1"/>
  <c r="M589" i="1" s="1"/>
  <c r="W588" i="1"/>
  <c r="U588" i="1"/>
  <c r="S588" i="1"/>
  <c r="R588" i="1"/>
  <c r="Q588" i="1"/>
  <c r="P588" i="1"/>
  <c r="L588" i="1"/>
  <c r="K588" i="1"/>
  <c r="J588" i="1"/>
  <c r="M588" i="1" s="1"/>
  <c r="U587" i="1"/>
  <c r="P587" i="1"/>
  <c r="L587" i="1"/>
  <c r="K587" i="1"/>
  <c r="J587" i="1"/>
  <c r="M587" i="1" s="1"/>
  <c r="U586" i="1"/>
  <c r="P586" i="1"/>
  <c r="J586" i="1"/>
  <c r="U585" i="1"/>
  <c r="P585" i="1"/>
  <c r="J585" i="1"/>
  <c r="W584" i="1"/>
  <c r="U584" i="1"/>
  <c r="S584" i="1"/>
  <c r="R584" i="1"/>
  <c r="P584" i="1"/>
  <c r="Q584" i="1" s="1"/>
  <c r="L584" i="1"/>
  <c r="K584" i="1"/>
  <c r="J584" i="1"/>
  <c r="M584" i="1" s="1"/>
  <c r="W583" i="1"/>
  <c r="U583" i="1"/>
  <c r="V583" i="1" s="1"/>
  <c r="P583" i="1"/>
  <c r="L583" i="1"/>
  <c r="K583" i="1"/>
  <c r="J583" i="1"/>
  <c r="M583" i="1" s="1"/>
  <c r="X582" i="1"/>
  <c r="W582" i="1"/>
  <c r="U582" i="1"/>
  <c r="V582" i="1" s="1"/>
  <c r="R582" i="1"/>
  <c r="P582" i="1"/>
  <c r="Q582" i="1" s="1"/>
  <c r="J582" i="1"/>
  <c r="X581" i="1"/>
  <c r="U581" i="1"/>
  <c r="S581" i="1"/>
  <c r="R581" i="1"/>
  <c r="P581" i="1"/>
  <c r="Q581" i="1" s="1"/>
  <c r="M581" i="1"/>
  <c r="K581" i="1"/>
  <c r="J581" i="1"/>
  <c r="L581" i="1" s="1"/>
  <c r="U580" i="1"/>
  <c r="V580" i="1" s="1"/>
  <c r="P580" i="1"/>
  <c r="K580" i="1"/>
  <c r="J580" i="1"/>
  <c r="M580" i="1" s="1"/>
  <c r="X579" i="1"/>
  <c r="U579" i="1"/>
  <c r="V579" i="1" s="1"/>
  <c r="S579" i="1"/>
  <c r="P579" i="1"/>
  <c r="Q579" i="1" s="1"/>
  <c r="M579" i="1"/>
  <c r="L579" i="1"/>
  <c r="K579" i="1"/>
  <c r="J579" i="1"/>
  <c r="U578" i="1"/>
  <c r="P578" i="1"/>
  <c r="J578" i="1"/>
  <c r="U577" i="1"/>
  <c r="P577" i="1"/>
  <c r="J577" i="1"/>
  <c r="V576" i="1"/>
  <c r="U576" i="1"/>
  <c r="X576" i="1" s="1"/>
  <c r="P576" i="1"/>
  <c r="K576" i="1"/>
  <c r="J576" i="1"/>
  <c r="W575" i="1"/>
  <c r="V575" i="1"/>
  <c r="U575" i="1"/>
  <c r="X575" i="1" s="1"/>
  <c r="S575" i="1"/>
  <c r="R575" i="1"/>
  <c r="Q575" i="1"/>
  <c r="P575" i="1"/>
  <c r="K575" i="1"/>
  <c r="J575" i="1"/>
  <c r="M575" i="1" s="1"/>
  <c r="W574" i="1"/>
  <c r="V574" i="1"/>
  <c r="U574" i="1"/>
  <c r="X574" i="1" s="1"/>
  <c r="S574" i="1"/>
  <c r="R574" i="1"/>
  <c r="P574" i="1"/>
  <c r="Q574" i="1" s="1"/>
  <c r="L574" i="1"/>
  <c r="K574" i="1"/>
  <c r="J574" i="1"/>
  <c r="M574" i="1" s="1"/>
  <c r="U573" i="1"/>
  <c r="S573" i="1"/>
  <c r="R573" i="1"/>
  <c r="P573" i="1"/>
  <c r="Q573" i="1" s="1"/>
  <c r="L573" i="1"/>
  <c r="J573" i="1"/>
  <c r="M573" i="1" s="1"/>
  <c r="U572" i="1"/>
  <c r="Q572" i="1"/>
  <c r="P572" i="1"/>
  <c r="S572" i="1" s="1"/>
  <c r="J572" i="1"/>
  <c r="W571" i="1"/>
  <c r="V571" i="1"/>
  <c r="U571" i="1"/>
  <c r="X571" i="1" s="1"/>
  <c r="P571" i="1"/>
  <c r="L571" i="1"/>
  <c r="J571" i="1"/>
  <c r="M571" i="1" s="1"/>
  <c r="U570" i="1"/>
  <c r="P570" i="1"/>
  <c r="J570" i="1"/>
  <c r="U569" i="1"/>
  <c r="P569" i="1"/>
  <c r="J569" i="1"/>
  <c r="X568" i="1"/>
  <c r="U568" i="1"/>
  <c r="V568" i="1" s="1"/>
  <c r="S568" i="1"/>
  <c r="P568" i="1"/>
  <c r="Q568" i="1" s="1"/>
  <c r="J568" i="1"/>
  <c r="U567" i="1"/>
  <c r="S567" i="1"/>
  <c r="R567" i="1"/>
  <c r="P567" i="1"/>
  <c r="Q567" i="1" s="1"/>
  <c r="L567" i="1"/>
  <c r="J567" i="1"/>
  <c r="M567" i="1" s="1"/>
  <c r="X566" i="1"/>
  <c r="W566" i="1"/>
  <c r="U566" i="1"/>
  <c r="V566" i="1" s="1"/>
  <c r="R566" i="1"/>
  <c r="P566" i="1"/>
  <c r="L566" i="1"/>
  <c r="J566" i="1"/>
  <c r="K566" i="1" s="1"/>
  <c r="X565" i="1"/>
  <c r="U565" i="1"/>
  <c r="V565" i="1" s="1"/>
  <c r="S565" i="1"/>
  <c r="R565" i="1"/>
  <c r="P565" i="1"/>
  <c r="Q565" i="1" s="1"/>
  <c r="M565" i="1"/>
  <c r="J565" i="1"/>
  <c r="U564" i="1"/>
  <c r="V564" i="1" s="1"/>
  <c r="R564" i="1"/>
  <c r="P564" i="1"/>
  <c r="Q564" i="1" s="1"/>
  <c r="J564" i="1"/>
  <c r="X563" i="1"/>
  <c r="U563" i="1"/>
  <c r="V563" i="1" s="1"/>
  <c r="S563" i="1"/>
  <c r="P563" i="1"/>
  <c r="R563" i="1" s="1"/>
  <c r="J563" i="1"/>
  <c r="U562" i="1"/>
  <c r="P562" i="1"/>
  <c r="J562" i="1"/>
  <c r="U561" i="1"/>
  <c r="P561" i="1"/>
  <c r="J561" i="1"/>
  <c r="X560" i="1"/>
  <c r="W560" i="1"/>
  <c r="V560" i="1"/>
  <c r="U560" i="1"/>
  <c r="Q560" i="1"/>
  <c r="P560" i="1"/>
  <c r="S560" i="1" s="1"/>
  <c r="J560" i="1"/>
  <c r="X559" i="1"/>
  <c r="W559" i="1"/>
  <c r="V559" i="1"/>
  <c r="U559" i="1"/>
  <c r="P559" i="1"/>
  <c r="K559" i="1"/>
  <c r="J559" i="1"/>
  <c r="M559" i="1" s="1"/>
  <c r="X558" i="1"/>
  <c r="W558" i="1"/>
  <c r="V558" i="1"/>
  <c r="U558" i="1"/>
  <c r="P558" i="1"/>
  <c r="J558" i="1"/>
  <c r="M558" i="1" s="1"/>
  <c r="U557" i="1"/>
  <c r="X557" i="1" s="1"/>
  <c r="S557" i="1"/>
  <c r="R557" i="1"/>
  <c r="Q557" i="1"/>
  <c r="P557" i="1"/>
  <c r="L557" i="1"/>
  <c r="J557" i="1"/>
  <c r="M557" i="1" s="1"/>
  <c r="X556" i="1"/>
  <c r="V556" i="1"/>
  <c r="U556" i="1"/>
  <c r="W556" i="1" s="1"/>
  <c r="S556" i="1"/>
  <c r="R556" i="1"/>
  <c r="Q556" i="1"/>
  <c r="P556" i="1"/>
  <c r="J556" i="1"/>
  <c r="X555" i="1"/>
  <c r="W555" i="1"/>
  <c r="V555" i="1"/>
  <c r="U555" i="1"/>
  <c r="P555" i="1"/>
  <c r="J555" i="1"/>
  <c r="U554" i="1"/>
  <c r="P554" i="1"/>
  <c r="J554" i="1"/>
  <c r="U553" i="1"/>
  <c r="P553" i="1"/>
  <c r="J553" i="1"/>
  <c r="W552" i="1"/>
  <c r="U552" i="1"/>
  <c r="V552" i="1" s="1"/>
  <c r="P552" i="1"/>
  <c r="J552" i="1"/>
  <c r="U551" i="1"/>
  <c r="V551" i="1" s="1"/>
  <c r="P551" i="1"/>
  <c r="K551" i="1"/>
  <c r="J551" i="1"/>
  <c r="W550" i="1"/>
  <c r="V550" i="1"/>
  <c r="U550" i="1"/>
  <c r="X550" i="1" s="1"/>
  <c r="P550" i="1"/>
  <c r="J550" i="1"/>
  <c r="M550" i="1" s="1"/>
  <c r="X549" i="1"/>
  <c r="W549" i="1"/>
  <c r="U549" i="1"/>
  <c r="V549" i="1" s="1"/>
  <c r="S549" i="1"/>
  <c r="P549" i="1"/>
  <c r="L549" i="1"/>
  <c r="J549" i="1"/>
  <c r="M549" i="1" s="1"/>
  <c r="U548" i="1"/>
  <c r="P548" i="1"/>
  <c r="M548" i="1"/>
  <c r="J548" i="1"/>
  <c r="L548" i="1" s="1"/>
  <c r="U547" i="1"/>
  <c r="X547" i="1" s="1"/>
  <c r="P547" i="1"/>
  <c r="L547" i="1"/>
  <c r="K547" i="1"/>
  <c r="J547" i="1"/>
  <c r="M547" i="1" s="1"/>
  <c r="U546" i="1"/>
  <c r="P546" i="1"/>
  <c r="J546" i="1"/>
  <c r="U545" i="1"/>
  <c r="P545" i="1"/>
  <c r="J545" i="1"/>
  <c r="W544" i="1"/>
  <c r="V544" i="1"/>
  <c r="U544" i="1"/>
  <c r="X544" i="1" s="1"/>
  <c r="R544" i="1"/>
  <c r="P544" i="1"/>
  <c r="Q544" i="1" s="1"/>
  <c r="M544" i="1"/>
  <c r="L544" i="1"/>
  <c r="K544" i="1"/>
  <c r="J544" i="1"/>
  <c r="U543" i="1"/>
  <c r="R543" i="1"/>
  <c r="Q543" i="1"/>
  <c r="P543" i="1"/>
  <c r="S543" i="1" s="1"/>
  <c r="M543" i="1"/>
  <c r="L543" i="1"/>
  <c r="K543" i="1"/>
  <c r="J543" i="1"/>
  <c r="U542" i="1"/>
  <c r="P542" i="1"/>
  <c r="M542" i="1"/>
  <c r="L542" i="1"/>
  <c r="K542" i="1"/>
  <c r="J542" i="1"/>
  <c r="U541" i="1"/>
  <c r="X541" i="1" s="1"/>
  <c r="S541" i="1"/>
  <c r="R541" i="1"/>
  <c r="P541" i="1"/>
  <c r="Q541" i="1" s="1"/>
  <c r="M541" i="1"/>
  <c r="L541" i="1"/>
  <c r="K541" i="1"/>
  <c r="J541" i="1"/>
  <c r="V540" i="1"/>
  <c r="U540" i="1"/>
  <c r="X540" i="1" s="1"/>
  <c r="S540" i="1"/>
  <c r="R540" i="1"/>
  <c r="Q540" i="1"/>
  <c r="P540" i="1"/>
  <c r="M540" i="1"/>
  <c r="L540" i="1"/>
  <c r="K540" i="1"/>
  <c r="J540" i="1"/>
  <c r="W539" i="1"/>
  <c r="U539" i="1"/>
  <c r="X539" i="1" s="1"/>
  <c r="P539" i="1"/>
  <c r="M539" i="1"/>
  <c r="L539" i="1"/>
  <c r="K539" i="1"/>
  <c r="J539" i="1"/>
  <c r="U538" i="1"/>
  <c r="P538" i="1"/>
  <c r="J538" i="1"/>
  <c r="U537" i="1"/>
  <c r="P537" i="1"/>
  <c r="J537" i="1"/>
  <c r="X536" i="1"/>
  <c r="W536" i="1"/>
  <c r="U536" i="1"/>
  <c r="V536" i="1" s="1"/>
  <c r="S536" i="1"/>
  <c r="P536" i="1"/>
  <c r="L536" i="1"/>
  <c r="J536" i="1"/>
  <c r="M536" i="1" s="1"/>
  <c r="U535" i="1"/>
  <c r="P535" i="1"/>
  <c r="M535" i="1"/>
  <c r="J535" i="1"/>
  <c r="L535" i="1" s="1"/>
  <c r="U534" i="1"/>
  <c r="X534" i="1" s="1"/>
  <c r="P534" i="1"/>
  <c r="L534" i="1"/>
  <c r="K534" i="1"/>
  <c r="J534" i="1"/>
  <c r="M534" i="1" s="1"/>
  <c r="X533" i="1"/>
  <c r="W533" i="1"/>
  <c r="U533" i="1"/>
  <c r="V533" i="1" s="1"/>
  <c r="P533" i="1"/>
  <c r="M533" i="1"/>
  <c r="L533" i="1"/>
  <c r="J533" i="1"/>
  <c r="K533" i="1" s="1"/>
  <c r="X532" i="1"/>
  <c r="U532" i="1"/>
  <c r="W532" i="1" s="1"/>
  <c r="P532" i="1"/>
  <c r="J532" i="1"/>
  <c r="W531" i="1"/>
  <c r="V531" i="1"/>
  <c r="U531" i="1"/>
  <c r="X531" i="1" s="1"/>
  <c r="P531" i="1"/>
  <c r="J531" i="1"/>
  <c r="M531" i="1" s="1"/>
  <c r="U530" i="1"/>
  <c r="P530" i="1"/>
  <c r="J530" i="1"/>
  <c r="U529" i="1"/>
  <c r="P529" i="1"/>
  <c r="J529" i="1"/>
  <c r="W528" i="1"/>
  <c r="V528" i="1"/>
  <c r="U528" i="1"/>
  <c r="X528" i="1" s="1"/>
  <c r="P528" i="1"/>
  <c r="M528" i="1"/>
  <c r="L528" i="1"/>
  <c r="K528" i="1"/>
  <c r="J528" i="1"/>
  <c r="U527" i="1"/>
  <c r="X527" i="1" s="1"/>
  <c r="P527" i="1"/>
  <c r="S527" i="1" s="1"/>
  <c r="M527" i="1"/>
  <c r="L527" i="1"/>
  <c r="K527" i="1"/>
  <c r="J527" i="1"/>
  <c r="W526" i="1"/>
  <c r="U526" i="1"/>
  <c r="X526" i="1" s="1"/>
  <c r="S526" i="1"/>
  <c r="Q526" i="1"/>
  <c r="P526" i="1"/>
  <c r="R526" i="1" s="1"/>
  <c r="M526" i="1"/>
  <c r="L526" i="1"/>
  <c r="K526" i="1"/>
  <c r="J526" i="1"/>
  <c r="W525" i="1"/>
  <c r="V525" i="1"/>
  <c r="U525" i="1"/>
  <c r="X525" i="1" s="1"/>
  <c r="S525" i="1"/>
  <c r="R525" i="1"/>
  <c r="P525" i="1"/>
  <c r="Q525" i="1" s="1"/>
  <c r="M525" i="1"/>
  <c r="L525" i="1"/>
  <c r="K525" i="1"/>
  <c r="J525" i="1"/>
  <c r="U524" i="1"/>
  <c r="S524" i="1"/>
  <c r="R524" i="1"/>
  <c r="Q524" i="1"/>
  <c r="P524" i="1"/>
  <c r="M524" i="1"/>
  <c r="L524" i="1"/>
  <c r="K524" i="1"/>
  <c r="J524" i="1"/>
  <c r="W523" i="1"/>
  <c r="U523" i="1"/>
  <c r="X523" i="1" s="1"/>
  <c r="S523" i="1"/>
  <c r="P523" i="1"/>
  <c r="R523" i="1" s="1"/>
  <c r="M523" i="1"/>
  <c r="L523" i="1"/>
  <c r="K523" i="1"/>
  <c r="J523" i="1"/>
  <c r="U522" i="1"/>
  <c r="P522" i="1"/>
  <c r="J522" i="1"/>
  <c r="U521" i="1"/>
  <c r="P521" i="1"/>
  <c r="J521" i="1"/>
  <c r="X520" i="1"/>
  <c r="W520" i="1"/>
  <c r="U520" i="1"/>
  <c r="V520" i="1" s="1"/>
  <c r="P520" i="1"/>
  <c r="M520" i="1"/>
  <c r="L520" i="1"/>
  <c r="J520" i="1"/>
  <c r="K520" i="1" s="1"/>
  <c r="X519" i="1"/>
  <c r="U519" i="1"/>
  <c r="W519" i="1" s="1"/>
  <c r="P519" i="1"/>
  <c r="K519" i="1"/>
  <c r="J519" i="1"/>
  <c r="W518" i="1"/>
  <c r="V518" i="1"/>
  <c r="U518" i="1"/>
  <c r="X518" i="1" s="1"/>
  <c r="P518" i="1"/>
  <c r="J518" i="1"/>
  <c r="M518" i="1" s="1"/>
  <c r="X517" i="1"/>
  <c r="W517" i="1"/>
  <c r="U517" i="1"/>
  <c r="V517" i="1" s="1"/>
  <c r="S517" i="1"/>
  <c r="P517" i="1"/>
  <c r="M517" i="1"/>
  <c r="L517" i="1"/>
  <c r="J517" i="1"/>
  <c r="K517" i="1" s="1"/>
  <c r="V516" i="1"/>
  <c r="U516" i="1"/>
  <c r="P516" i="1"/>
  <c r="M516" i="1"/>
  <c r="J516" i="1"/>
  <c r="L516" i="1" s="1"/>
  <c r="U515" i="1"/>
  <c r="X515" i="1" s="1"/>
  <c r="S515" i="1"/>
  <c r="P515" i="1"/>
  <c r="L515" i="1"/>
  <c r="K515" i="1"/>
  <c r="J515" i="1"/>
  <c r="M515" i="1" s="1"/>
  <c r="U514" i="1"/>
  <c r="P514" i="1"/>
  <c r="J514" i="1"/>
  <c r="U513" i="1"/>
  <c r="P513" i="1"/>
  <c r="J513" i="1"/>
  <c r="W512" i="1"/>
  <c r="V512" i="1"/>
  <c r="U512" i="1"/>
  <c r="X512" i="1" s="1"/>
  <c r="R512" i="1"/>
  <c r="P512" i="1"/>
  <c r="Q512" i="1" s="1"/>
  <c r="M512" i="1"/>
  <c r="L512" i="1"/>
  <c r="K512" i="1"/>
  <c r="J512" i="1"/>
  <c r="U511" i="1"/>
  <c r="R511" i="1"/>
  <c r="Q511" i="1"/>
  <c r="P511" i="1"/>
  <c r="S511" i="1" s="1"/>
  <c r="M511" i="1"/>
  <c r="L511" i="1"/>
  <c r="K511" i="1"/>
  <c r="J511" i="1"/>
  <c r="U510" i="1"/>
  <c r="P510" i="1"/>
  <c r="M510" i="1"/>
  <c r="L510" i="1"/>
  <c r="K510" i="1"/>
  <c r="J510" i="1"/>
  <c r="U509" i="1"/>
  <c r="X509" i="1" s="1"/>
  <c r="S509" i="1"/>
  <c r="R509" i="1"/>
  <c r="P509" i="1"/>
  <c r="Q509" i="1" s="1"/>
  <c r="M509" i="1"/>
  <c r="L509" i="1"/>
  <c r="K509" i="1"/>
  <c r="J509" i="1"/>
  <c r="V508" i="1"/>
  <c r="U508" i="1"/>
  <c r="X508" i="1" s="1"/>
  <c r="S508" i="1"/>
  <c r="R508" i="1"/>
  <c r="Q508" i="1"/>
  <c r="P508" i="1"/>
  <c r="M508" i="1"/>
  <c r="L508" i="1"/>
  <c r="K508" i="1"/>
  <c r="J508" i="1"/>
  <c r="W507" i="1"/>
  <c r="U507" i="1"/>
  <c r="X507" i="1" s="1"/>
  <c r="P507" i="1"/>
  <c r="M507" i="1"/>
  <c r="L507" i="1"/>
  <c r="K507" i="1"/>
  <c r="J507" i="1"/>
  <c r="U506" i="1"/>
  <c r="P506" i="1"/>
  <c r="J506" i="1"/>
  <c r="U505" i="1"/>
  <c r="P505" i="1"/>
  <c r="J505" i="1"/>
  <c r="X504" i="1"/>
  <c r="W504" i="1"/>
  <c r="U504" i="1"/>
  <c r="V504" i="1" s="1"/>
  <c r="S504" i="1"/>
  <c r="P504" i="1"/>
  <c r="M504" i="1"/>
  <c r="L504" i="1"/>
  <c r="J504" i="1"/>
  <c r="K504" i="1" s="1"/>
  <c r="U503" i="1"/>
  <c r="P503" i="1"/>
  <c r="M503" i="1"/>
  <c r="J503" i="1"/>
  <c r="U502" i="1"/>
  <c r="X502" i="1" s="1"/>
  <c r="P502" i="1"/>
  <c r="L502" i="1"/>
  <c r="K502" i="1"/>
  <c r="J502" i="1"/>
  <c r="M502" i="1" s="1"/>
  <c r="X501" i="1"/>
  <c r="W501" i="1"/>
  <c r="U501" i="1"/>
  <c r="V501" i="1" s="1"/>
  <c r="P501" i="1"/>
  <c r="M501" i="1"/>
  <c r="L501" i="1"/>
  <c r="J501" i="1"/>
  <c r="K501" i="1" s="1"/>
  <c r="U500" i="1"/>
  <c r="P500" i="1"/>
  <c r="K500" i="1"/>
  <c r="J500" i="1"/>
  <c r="W499" i="1"/>
  <c r="V499" i="1"/>
  <c r="U499" i="1"/>
  <c r="X499" i="1" s="1"/>
  <c r="P499" i="1"/>
  <c r="J499" i="1"/>
  <c r="M499" i="1" s="1"/>
  <c r="U498" i="1"/>
  <c r="P498" i="1"/>
  <c r="J498" i="1"/>
  <c r="U497" i="1"/>
  <c r="P497" i="1"/>
  <c r="J497" i="1"/>
  <c r="W496" i="1"/>
  <c r="V496" i="1"/>
  <c r="U496" i="1"/>
  <c r="X496" i="1" s="1"/>
  <c r="P496" i="1"/>
  <c r="M496" i="1"/>
  <c r="L496" i="1"/>
  <c r="K496" i="1"/>
  <c r="J496" i="1"/>
  <c r="U495" i="1"/>
  <c r="P495" i="1"/>
  <c r="S495" i="1" s="1"/>
  <c r="M495" i="1"/>
  <c r="L495" i="1"/>
  <c r="K495" i="1"/>
  <c r="J495" i="1"/>
  <c r="W494" i="1"/>
  <c r="U494" i="1"/>
  <c r="X494" i="1" s="1"/>
  <c r="S494" i="1"/>
  <c r="Q494" i="1"/>
  <c r="P494" i="1"/>
  <c r="R494" i="1" s="1"/>
  <c r="M494" i="1"/>
  <c r="L494" i="1"/>
  <c r="K494" i="1"/>
  <c r="J494" i="1"/>
  <c r="W493" i="1"/>
  <c r="V493" i="1"/>
  <c r="U493" i="1"/>
  <c r="X493" i="1" s="1"/>
  <c r="S493" i="1"/>
  <c r="R493" i="1"/>
  <c r="P493" i="1"/>
  <c r="Q493" i="1" s="1"/>
  <c r="M493" i="1"/>
  <c r="L493" i="1"/>
  <c r="K493" i="1"/>
  <c r="J493" i="1"/>
  <c r="U492" i="1"/>
  <c r="S492" i="1"/>
  <c r="R492" i="1"/>
  <c r="Q492" i="1"/>
  <c r="P492" i="1"/>
  <c r="M492" i="1"/>
  <c r="L492" i="1"/>
  <c r="K492" i="1"/>
  <c r="J492" i="1"/>
  <c r="W491" i="1"/>
  <c r="U491" i="1"/>
  <c r="X491" i="1" s="1"/>
  <c r="P491" i="1"/>
  <c r="M491" i="1"/>
  <c r="L491" i="1"/>
  <c r="K491" i="1"/>
  <c r="J491" i="1"/>
  <c r="U490" i="1"/>
  <c r="P490" i="1"/>
  <c r="J490" i="1"/>
  <c r="U489" i="1"/>
  <c r="P489" i="1"/>
  <c r="J489" i="1"/>
  <c r="X488" i="1"/>
  <c r="W488" i="1"/>
  <c r="U488" i="1"/>
  <c r="V488" i="1" s="1"/>
  <c r="P488" i="1"/>
  <c r="M488" i="1"/>
  <c r="L488" i="1"/>
  <c r="J488" i="1"/>
  <c r="K488" i="1" s="1"/>
  <c r="U487" i="1"/>
  <c r="P487" i="1"/>
  <c r="K487" i="1"/>
  <c r="J487" i="1"/>
  <c r="M487" i="1" s="1"/>
  <c r="W486" i="1"/>
  <c r="V486" i="1"/>
  <c r="U486" i="1"/>
  <c r="X486" i="1" s="1"/>
  <c r="P486" i="1"/>
  <c r="J486" i="1"/>
  <c r="X485" i="1"/>
  <c r="W485" i="1"/>
  <c r="U485" i="1"/>
  <c r="V485" i="1" s="1"/>
  <c r="S485" i="1"/>
  <c r="P485" i="1"/>
  <c r="M485" i="1"/>
  <c r="L485" i="1"/>
  <c r="J485" i="1"/>
  <c r="K485" i="1" s="1"/>
  <c r="W484" i="1"/>
  <c r="U484" i="1"/>
  <c r="X484" i="1" s="1"/>
  <c r="P484" i="1"/>
  <c r="M484" i="1"/>
  <c r="J484" i="1"/>
  <c r="U483" i="1"/>
  <c r="S483" i="1"/>
  <c r="P483" i="1"/>
  <c r="L483" i="1"/>
  <c r="K483" i="1"/>
  <c r="J483" i="1"/>
  <c r="M483" i="1" s="1"/>
  <c r="U482" i="1"/>
  <c r="P482" i="1"/>
  <c r="J482" i="1"/>
  <c r="U481" i="1"/>
  <c r="P481" i="1"/>
  <c r="J481" i="1"/>
  <c r="W480" i="1"/>
  <c r="V480" i="1"/>
  <c r="U480" i="1"/>
  <c r="X480" i="1" s="1"/>
  <c r="R480" i="1"/>
  <c r="P480" i="1"/>
  <c r="Q480" i="1" s="1"/>
  <c r="M480" i="1"/>
  <c r="L480" i="1"/>
  <c r="K480" i="1"/>
  <c r="J480" i="1"/>
  <c r="W479" i="1"/>
  <c r="V479" i="1"/>
  <c r="U479" i="1"/>
  <c r="X479" i="1" s="1"/>
  <c r="R479" i="1"/>
  <c r="Q479" i="1"/>
  <c r="P479" i="1"/>
  <c r="S479" i="1" s="1"/>
  <c r="M479" i="1"/>
  <c r="L479" i="1"/>
  <c r="K479" i="1"/>
  <c r="J479" i="1"/>
  <c r="U478" i="1"/>
  <c r="S478" i="1"/>
  <c r="P478" i="1"/>
  <c r="M478" i="1"/>
  <c r="L478" i="1"/>
  <c r="K478" i="1"/>
  <c r="J478" i="1"/>
  <c r="U477" i="1"/>
  <c r="S477" i="1"/>
  <c r="R477" i="1"/>
  <c r="P477" i="1"/>
  <c r="Q477" i="1" s="1"/>
  <c r="M477" i="1"/>
  <c r="L477" i="1"/>
  <c r="K477" i="1"/>
  <c r="J477" i="1"/>
  <c r="V476" i="1"/>
  <c r="U476" i="1"/>
  <c r="X476" i="1" s="1"/>
  <c r="S476" i="1"/>
  <c r="R476" i="1"/>
  <c r="Q476" i="1"/>
  <c r="P476" i="1"/>
  <c r="M476" i="1"/>
  <c r="L476" i="1"/>
  <c r="K476" i="1"/>
  <c r="J476" i="1"/>
  <c r="W475" i="1"/>
  <c r="U475" i="1"/>
  <c r="X475" i="1" s="1"/>
  <c r="P475" i="1"/>
  <c r="M475" i="1"/>
  <c r="L475" i="1"/>
  <c r="K475" i="1"/>
  <c r="J475" i="1"/>
  <c r="U474" i="1"/>
  <c r="P474" i="1"/>
  <c r="J474" i="1"/>
  <c r="U473" i="1"/>
  <c r="P473" i="1"/>
  <c r="J473" i="1"/>
  <c r="X472" i="1"/>
  <c r="W472" i="1"/>
  <c r="U472" i="1"/>
  <c r="V472" i="1" s="1"/>
  <c r="S472" i="1"/>
  <c r="P472" i="1"/>
  <c r="M472" i="1"/>
  <c r="L472" i="1"/>
  <c r="J472" i="1"/>
  <c r="K472" i="1" s="1"/>
  <c r="V471" i="1"/>
  <c r="U471" i="1"/>
  <c r="X471" i="1" s="1"/>
  <c r="P471" i="1"/>
  <c r="J471" i="1"/>
  <c r="U470" i="1"/>
  <c r="S470" i="1"/>
  <c r="P470" i="1"/>
  <c r="L470" i="1"/>
  <c r="K470" i="1"/>
  <c r="J470" i="1"/>
  <c r="M470" i="1" s="1"/>
  <c r="X469" i="1"/>
  <c r="W469" i="1"/>
  <c r="U469" i="1"/>
  <c r="V469" i="1" s="1"/>
  <c r="P469" i="1"/>
  <c r="M469" i="1"/>
  <c r="L469" i="1"/>
  <c r="J469" i="1"/>
  <c r="K469" i="1" s="1"/>
  <c r="U468" i="1"/>
  <c r="P468" i="1"/>
  <c r="J468" i="1"/>
  <c r="M468" i="1" s="1"/>
  <c r="W467" i="1"/>
  <c r="V467" i="1"/>
  <c r="U467" i="1"/>
  <c r="X467" i="1" s="1"/>
  <c r="S467" i="1"/>
  <c r="P467" i="1"/>
  <c r="J467" i="1"/>
  <c r="U466" i="1"/>
  <c r="P466" i="1"/>
  <c r="J466" i="1"/>
  <c r="U465" i="1"/>
  <c r="P465" i="1"/>
  <c r="J465" i="1"/>
  <c r="W464" i="1"/>
  <c r="V464" i="1"/>
  <c r="U464" i="1"/>
  <c r="X464" i="1" s="1"/>
  <c r="Q464" i="1"/>
  <c r="P464" i="1"/>
  <c r="M464" i="1"/>
  <c r="L464" i="1"/>
  <c r="K464" i="1"/>
  <c r="J464" i="1"/>
  <c r="V463" i="1"/>
  <c r="U463" i="1"/>
  <c r="P463" i="1"/>
  <c r="M463" i="1"/>
  <c r="L463" i="1"/>
  <c r="K463" i="1"/>
  <c r="J463" i="1"/>
  <c r="U462" i="1"/>
  <c r="S462" i="1"/>
  <c r="Q462" i="1"/>
  <c r="P462" i="1"/>
  <c r="R462" i="1" s="1"/>
  <c r="M462" i="1"/>
  <c r="L462" i="1"/>
  <c r="K462" i="1"/>
  <c r="J462" i="1"/>
  <c r="W461" i="1"/>
  <c r="V461" i="1"/>
  <c r="U461" i="1"/>
  <c r="X461" i="1" s="1"/>
  <c r="S461" i="1"/>
  <c r="R461" i="1"/>
  <c r="P461" i="1"/>
  <c r="Q461" i="1" s="1"/>
  <c r="M461" i="1"/>
  <c r="L461" i="1"/>
  <c r="K461" i="1"/>
  <c r="J461" i="1"/>
  <c r="U460" i="1"/>
  <c r="S460" i="1"/>
  <c r="R460" i="1"/>
  <c r="Q460" i="1"/>
  <c r="P460" i="1"/>
  <c r="M460" i="1"/>
  <c r="L460" i="1"/>
  <c r="K460" i="1"/>
  <c r="J460" i="1"/>
  <c r="W459" i="1"/>
  <c r="U459" i="1"/>
  <c r="X459" i="1" s="1"/>
  <c r="Q459" i="1"/>
  <c r="P459" i="1"/>
  <c r="R459" i="1" s="1"/>
  <c r="M459" i="1"/>
  <c r="L459" i="1"/>
  <c r="K459" i="1"/>
  <c r="J459" i="1"/>
  <c r="U458" i="1"/>
  <c r="P458" i="1"/>
  <c r="J458" i="1"/>
  <c r="U457" i="1"/>
  <c r="P457" i="1"/>
  <c r="J457" i="1"/>
  <c r="X456" i="1"/>
  <c r="W456" i="1"/>
  <c r="U456" i="1"/>
  <c r="V456" i="1" s="1"/>
  <c r="P456" i="1"/>
  <c r="M456" i="1"/>
  <c r="L456" i="1"/>
  <c r="J456" i="1"/>
  <c r="K456" i="1" s="1"/>
  <c r="V455" i="1"/>
  <c r="U455" i="1"/>
  <c r="P455" i="1"/>
  <c r="K455" i="1"/>
  <c r="J455" i="1"/>
  <c r="M455" i="1" s="1"/>
  <c r="W454" i="1"/>
  <c r="V454" i="1"/>
  <c r="U454" i="1"/>
  <c r="X454" i="1" s="1"/>
  <c r="P454" i="1"/>
  <c r="J454" i="1"/>
  <c r="X453" i="1"/>
  <c r="W453" i="1"/>
  <c r="U453" i="1"/>
  <c r="V453" i="1" s="1"/>
  <c r="S453" i="1"/>
  <c r="P453" i="1"/>
  <c r="M453" i="1"/>
  <c r="L453" i="1"/>
  <c r="J453" i="1"/>
  <c r="K453" i="1" s="1"/>
  <c r="W452" i="1"/>
  <c r="U452" i="1"/>
  <c r="X452" i="1" s="1"/>
  <c r="P452" i="1"/>
  <c r="M452" i="1"/>
  <c r="K452" i="1"/>
  <c r="J452" i="1"/>
  <c r="L452" i="1" s="1"/>
  <c r="U451" i="1"/>
  <c r="S451" i="1"/>
  <c r="P451" i="1"/>
  <c r="L451" i="1"/>
  <c r="K451" i="1"/>
  <c r="J451" i="1"/>
  <c r="M451" i="1" s="1"/>
  <c r="U450" i="1"/>
  <c r="P450" i="1"/>
  <c r="J450" i="1"/>
  <c r="U449" i="1"/>
  <c r="P449" i="1"/>
  <c r="J449" i="1"/>
  <c r="W448" i="1"/>
  <c r="V448" i="1"/>
  <c r="U448" i="1"/>
  <c r="X448" i="1" s="1"/>
  <c r="P448" i="1"/>
  <c r="M448" i="1"/>
  <c r="L448" i="1"/>
  <c r="K448" i="1"/>
  <c r="J448" i="1"/>
  <c r="W447" i="1"/>
  <c r="V447" i="1"/>
  <c r="U447" i="1"/>
  <c r="X447" i="1" s="1"/>
  <c r="R447" i="1"/>
  <c r="Q447" i="1"/>
  <c r="P447" i="1"/>
  <c r="S447" i="1" s="1"/>
  <c r="M447" i="1"/>
  <c r="L447" i="1"/>
  <c r="K447" i="1"/>
  <c r="J447" i="1"/>
  <c r="U446" i="1"/>
  <c r="S446" i="1"/>
  <c r="P446" i="1"/>
  <c r="M446" i="1"/>
  <c r="L446" i="1"/>
  <c r="K446" i="1"/>
  <c r="J446" i="1"/>
  <c r="W445" i="1"/>
  <c r="V445" i="1"/>
  <c r="U445" i="1"/>
  <c r="X445" i="1" s="1"/>
  <c r="S445" i="1"/>
  <c r="R445" i="1"/>
  <c r="P445" i="1"/>
  <c r="Q445" i="1" s="1"/>
  <c r="M445" i="1"/>
  <c r="L445" i="1"/>
  <c r="K445" i="1"/>
  <c r="J445" i="1"/>
  <c r="V444" i="1"/>
  <c r="U444" i="1"/>
  <c r="S444" i="1"/>
  <c r="R444" i="1"/>
  <c r="Q444" i="1"/>
  <c r="P444" i="1"/>
  <c r="M444" i="1"/>
  <c r="L444" i="1"/>
  <c r="K444" i="1"/>
  <c r="J444" i="1"/>
  <c r="U443" i="1"/>
  <c r="P443" i="1"/>
  <c r="M443" i="1"/>
  <c r="L443" i="1"/>
  <c r="K443" i="1"/>
  <c r="J443" i="1"/>
  <c r="U442" i="1"/>
  <c r="P442" i="1"/>
  <c r="J442" i="1"/>
  <c r="U441" i="1"/>
  <c r="P441" i="1"/>
  <c r="J441" i="1"/>
  <c r="X440" i="1"/>
  <c r="W440" i="1"/>
  <c r="U440" i="1"/>
  <c r="V440" i="1" s="1"/>
  <c r="S440" i="1"/>
  <c r="P440" i="1"/>
  <c r="M440" i="1"/>
  <c r="L440" i="1"/>
  <c r="J440" i="1"/>
  <c r="K440" i="1" s="1"/>
  <c r="W439" i="1"/>
  <c r="V439" i="1"/>
  <c r="U439" i="1"/>
  <c r="X439" i="1" s="1"/>
  <c r="P439" i="1"/>
  <c r="M439" i="1"/>
  <c r="J439" i="1"/>
  <c r="L439" i="1" s="1"/>
  <c r="V438" i="1"/>
  <c r="U438" i="1"/>
  <c r="S438" i="1"/>
  <c r="P438" i="1"/>
  <c r="L438" i="1"/>
  <c r="K438" i="1"/>
  <c r="J438" i="1"/>
  <c r="M438" i="1" s="1"/>
  <c r="X437" i="1"/>
  <c r="W437" i="1"/>
  <c r="U437" i="1"/>
  <c r="V437" i="1" s="1"/>
  <c r="S437" i="1"/>
  <c r="P437" i="1"/>
  <c r="M437" i="1"/>
  <c r="L437" i="1"/>
  <c r="J437" i="1"/>
  <c r="K437" i="1" s="1"/>
  <c r="W436" i="1"/>
  <c r="V436" i="1"/>
  <c r="U436" i="1"/>
  <c r="X436" i="1" s="1"/>
  <c r="P436" i="1"/>
  <c r="M436" i="1"/>
  <c r="K436" i="1"/>
  <c r="J436" i="1"/>
  <c r="L436" i="1" s="1"/>
  <c r="W435" i="1"/>
  <c r="V435" i="1"/>
  <c r="U435" i="1"/>
  <c r="X435" i="1" s="1"/>
  <c r="P435" i="1"/>
  <c r="J435" i="1"/>
  <c r="U434" i="1"/>
  <c r="P434" i="1"/>
  <c r="J434" i="1"/>
  <c r="U433" i="1"/>
  <c r="P433" i="1"/>
  <c r="J433" i="1"/>
  <c r="W432" i="1"/>
  <c r="V432" i="1"/>
  <c r="U432" i="1"/>
  <c r="X432" i="1" s="1"/>
  <c r="Q432" i="1"/>
  <c r="P432" i="1"/>
  <c r="M432" i="1"/>
  <c r="L432" i="1"/>
  <c r="K432" i="1"/>
  <c r="J432" i="1"/>
  <c r="W431" i="1"/>
  <c r="V431" i="1"/>
  <c r="U431" i="1"/>
  <c r="X431" i="1" s="1"/>
  <c r="R431" i="1"/>
  <c r="Q431" i="1"/>
  <c r="P431" i="1"/>
  <c r="S431" i="1" s="1"/>
  <c r="M431" i="1"/>
  <c r="L431" i="1"/>
  <c r="K431" i="1"/>
  <c r="J431" i="1"/>
  <c r="V430" i="1"/>
  <c r="U430" i="1"/>
  <c r="P430" i="1"/>
  <c r="R430" i="1" s="1"/>
  <c r="M430" i="1"/>
  <c r="L430" i="1"/>
  <c r="K430" i="1"/>
  <c r="J430" i="1"/>
  <c r="V429" i="1"/>
  <c r="U429" i="1"/>
  <c r="X429" i="1" s="1"/>
  <c r="S429" i="1"/>
  <c r="R429" i="1"/>
  <c r="P429" i="1"/>
  <c r="Q429" i="1" s="1"/>
  <c r="M429" i="1"/>
  <c r="L429" i="1"/>
  <c r="K429" i="1"/>
  <c r="J429" i="1"/>
  <c r="V428" i="1"/>
  <c r="U428" i="1"/>
  <c r="S428" i="1"/>
  <c r="R428" i="1"/>
  <c r="Q428" i="1"/>
  <c r="P428" i="1"/>
  <c r="M428" i="1"/>
  <c r="L428" i="1"/>
  <c r="K428" i="1"/>
  <c r="J428" i="1"/>
  <c r="W427" i="1"/>
  <c r="U427" i="1"/>
  <c r="S427" i="1"/>
  <c r="R427" i="1"/>
  <c r="P427" i="1"/>
  <c r="Q427" i="1" s="1"/>
  <c r="M427" i="1"/>
  <c r="L427" i="1"/>
  <c r="K427" i="1"/>
  <c r="J427" i="1"/>
  <c r="U426" i="1"/>
  <c r="P426" i="1"/>
  <c r="J426" i="1"/>
  <c r="U425" i="1"/>
  <c r="P425" i="1"/>
  <c r="J425" i="1"/>
  <c r="W424" i="1"/>
  <c r="U424" i="1"/>
  <c r="V424" i="1" s="1"/>
  <c r="S424" i="1"/>
  <c r="P424" i="1"/>
  <c r="J424" i="1"/>
  <c r="K424" i="1" s="1"/>
  <c r="U423" i="1"/>
  <c r="P423" i="1"/>
  <c r="K423" i="1"/>
  <c r="J423" i="1"/>
  <c r="U422" i="1"/>
  <c r="X422" i="1" s="1"/>
  <c r="S422" i="1"/>
  <c r="P422" i="1"/>
  <c r="L422" i="1"/>
  <c r="K422" i="1"/>
  <c r="J422" i="1"/>
  <c r="M422" i="1" s="1"/>
  <c r="U421" i="1"/>
  <c r="S421" i="1"/>
  <c r="P421" i="1"/>
  <c r="L421" i="1"/>
  <c r="J421" i="1"/>
  <c r="K421" i="1" s="1"/>
  <c r="X420" i="1"/>
  <c r="W420" i="1"/>
  <c r="V420" i="1"/>
  <c r="U420" i="1"/>
  <c r="P420" i="1"/>
  <c r="L420" i="1"/>
  <c r="K420" i="1"/>
  <c r="J420" i="1"/>
  <c r="M420" i="1" s="1"/>
  <c r="V419" i="1"/>
  <c r="U419" i="1"/>
  <c r="X419" i="1" s="1"/>
  <c r="P419" i="1"/>
  <c r="L419" i="1"/>
  <c r="J419" i="1"/>
  <c r="M419" i="1" s="1"/>
  <c r="U418" i="1"/>
  <c r="P418" i="1"/>
  <c r="J418" i="1"/>
  <c r="U417" i="1"/>
  <c r="P417" i="1"/>
  <c r="J417" i="1"/>
  <c r="W416" i="1"/>
  <c r="V416" i="1"/>
  <c r="U416" i="1"/>
  <c r="X416" i="1" s="1"/>
  <c r="S416" i="1"/>
  <c r="Q416" i="1"/>
  <c r="P416" i="1"/>
  <c r="R416" i="1" s="1"/>
  <c r="M416" i="1"/>
  <c r="L416" i="1"/>
  <c r="K416" i="1"/>
  <c r="J416" i="1"/>
  <c r="W415" i="1"/>
  <c r="V415" i="1"/>
  <c r="U415" i="1"/>
  <c r="X415" i="1" s="1"/>
  <c r="R415" i="1"/>
  <c r="Q415" i="1"/>
  <c r="P415" i="1"/>
  <c r="S415" i="1" s="1"/>
  <c r="M415" i="1"/>
  <c r="L415" i="1"/>
  <c r="K415" i="1"/>
  <c r="J415" i="1"/>
  <c r="U414" i="1"/>
  <c r="X414" i="1" s="1"/>
  <c r="P414" i="1"/>
  <c r="M414" i="1"/>
  <c r="L414" i="1"/>
  <c r="K414" i="1"/>
  <c r="J414" i="1"/>
  <c r="W413" i="1"/>
  <c r="V413" i="1"/>
  <c r="U413" i="1"/>
  <c r="X413" i="1" s="1"/>
  <c r="R413" i="1"/>
  <c r="P413" i="1"/>
  <c r="Q413" i="1" s="1"/>
  <c r="M413" i="1"/>
  <c r="L413" i="1"/>
  <c r="K413" i="1"/>
  <c r="J413" i="1"/>
  <c r="V412" i="1"/>
  <c r="U412" i="1"/>
  <c r="S412" i="1"/>
  <c r="R412" i="1"/>
  <c r="Q412" i="1"/>
  <c r="P412" i="1"/>
  <c r="M412" i="1"/>
  <c r="L412" i="1"/>
  <c r="K412" i="1"/>
  <c r="J412" i="1"/>
  <c r="W411" i="1"/>
  <c r="U411" i="1"/>
  <c r="Q411" i="1"/>
  <c r="P411" i="1"/>
  <c r="M411" i="1"/>
  <c r="L411" i="1"/>
  <c r="K411" i="1"/>
  <c r="J411" i="1"/>
  <c r="U410" i="1"/>
  <c r="P410" i="1"/>
  <c r="J410" i="1"/>
  <c r="U409" i="1"/>
  <c r="P409" i="1"/>
  <c r="J409" i="1"/>
  <c r="X408" i="1"/>
  <c r="W408" i="1"/>
  <c r="U408" i="1"/>
  <c r="V408" i="1" s="1"/>
  <c r="P408" i="1"/>
  <c r="K408" i="1"/>
  <c r="J408" i="1"/>
  <c r="W407" i="1"/>
  <c r="U407" i="1"/>
  <c r="P407" i="1"/>
  <c r="K407" i="1"/>
  <c r="J407" i="1"/>
  <c r="M407" i="1" s="1"/>
  <c r="X406" i="1"/>
  <c r="W406" i="1"/>
  <c r="V406" i="1"/>
  <c r="U406" i="1"/>
  <c r="S406" i="1"/>
  <c r="P406" i="1"/>
  <c r="L406" i="1"/>
  <c r="K406" i="1"/>
  <c r="J406" i="1"/>
  <c r="M406" i="1" s="1"/>
  <c r="W405" i="1"/>
  <c r="V405" i="1"/>
  <c r="U405" i="1"/>
  <c r="X405" i="1" s="1"/>
  <c r="S405" i="1"/>
  <c r="P405" i="1"/>
  <c r="L405" i="1"/>
  <c r="J405" i="1"/>
  <c r="K405" i="1" s="1"/>
  <c r="X404" i="1"/>
  <c r="W404" i="1"/>
  <c r="V404" i="1"/>
  <c r="U404" i="1"/>
  <c r="S404" i="1"/>
  <c r="P404" i="1"/>
  <c r="M404" i="1"/>
  <c r="L404" i="1"/>
  <c r="K404" i="1"/>
  <c r="J404" i="1"/>
  <c r="U403" i="1"/>
  <c r="S403" i="1"/>
  <c r="P403" i="1"/>
  <c r="L403" i="1"/>
  <c r="K403" i="1"/>
  <c r="J403" i="1"/>
  <c r="M403" i="1" s="1"/>
  <c r="U402" i="1"/>
  <c r="P402" i="1"/>
  <c r="J402" i="1"/>
  <c r="U401" i="1"/>
  <c r="P401" i="1"/>
  <c r="J401" i="1"/>
  <c r="W400" i="1"/>
  <c r="V400" i="1"/>
  <c r="U400" i="1"/>
  <c r="X400" i="1" s="1"/>
  <c r="P400" i="1"/>
  <c r="M400" i="1"/>
  <c r="L400" i="1"/>
  <c r="K400" i="1"/>
  <c r="J400" i="1"/>
  <c r="W399" i="1"/>
  <c r="V399" i="1"/>
  <c r="U399" i="1"/>
  <c r="X399" i="1" s="1"/>
  <c r="R399" i="1"/>
  <c r="Q399" i="1"/>
  <c r="P399" i="1"/>
  <c r="S399" i="1" s="1"/>
  <c r="M399" i="1"/>
  <c r="L399" i="1"/>
  <c r="K399" i="1"/>
  <c r="J399" i="1"/>
  <c r="V398" i="1"/>
  <c r="U398" i="1"/>
  <c r="Q398" i="1"/>
  <c r="P398" i="1"/>
  <c r="S398" i="1" s="1"/>
  <c r="M398" i="1"/>
  <c r="L398" i="1"/>
  <c r="K398" i="1"/>
  <c r="J398" i="1"/>
  <c r="W397" i="1"/>
  <c r="U397" i="1"/>
  <c r="S397" i="1"/>
  <c r="P397" i="1"/>
  <c r="R397" i="1" s="1"/>
  <c r="M397" i="1"/>
  <c r="L397" i="1"/>
  <c r="K397" i="1"/>
  <c r="J397" i="1"/>
  <c r="U396" i="1"/>
  <c r="R396" i="1"/>
  <c r="Q396" i="1"/>
  <c r="P396" i="1"/>
  <c r="S396" i="1" s="1"/>
  <c r="M396" i="1"/>
  <c r="L396" i="1"/>
  <c r="K396" i="1"/>
  <c r="J396" i="1"/>
  <c r="W395" i="1"/>
  <c r="U395" i="1"/>
  <c r="P395" i="1"/>
  <c r="M395" i="1"/>
  <c r="J395" i="1"/>
  <c r="L395" i="1" s="1"/>
  <c r="U394" i="1"/>
  <c r="P394" i="1"/>
  <c r="J394" i="1"/>
  <c r="U393" i="1"/>
  <c r="P393" i="1"/>
  <c r="J393" i="1"/>
  <c r="W392" i="1"/>
  <c r="V392" i="1"/>
  <c r="U392" i="1"/>
  <c r="X392" i="1" s="1"/>
  <c r="R392" i="1"/>
  <c r="P392" i="1"/>
  <c r="Q392" i="1" s="1"/>
  <c r="J392" i="1"/>
  <c r="U391" i="1"/>
  <c r="S391" i="1"/>
  <c r="R391" i="1"/>
  <c r="P391" i="1"/>
  <c r="Q391" i="1" s="1"/>
  <c r="J391" i="1"/>
  <c r="X390" i="1"/>
  <c r="V390" i="1"/>
  <c r="U390" i="1"/>
  <c r="W390" i="1" s="1"/>
  <c r="S390" i="1"/>
  <c r="R390" i="1"/>
  <c r="P390" i="1"/>
  <c r="Q390" i="1" s="1"/>
  <c r="L390" i="1"/>
  <c r="K390" i="1"/>
  <c r="J390" i="1"/>
  <c r="M390" i="1" s="1"/>
  <c r="U389" i="1"/>
  <c r="P389" i="1"/>
  <c r="K389" i="1"/>
  <c r="J389" i="1"/>
  <c r="M389" i="1" s="1"/>
  <c r="X388" i="1"/>
  <c r="W388" i="1"/>
  <c r="V388" i="1"/>
  <c r="U388" i="1"/>
  <c r="S388" i="1"/>
  <c r="P388" i="1"/>
  <c r="M388" i="1"/>
  <c r="J388" i="1"/>
  <c r="L388" i="1" s="1"/>
  <c r="U387" i="1"/>
  <c r="R387" i="1"/>
  <c r="P387" i="1"/>
  <c r="Q387" i="1" s="1"/>
  <c r="M387" i="1"/>
  <c r="L387" i="1"/>
  <c r="K387" i="1"/>
  <c r="J387" i="1"/>
  <c r="U386" i="1"/>
  <c r="P386" i="1"/>
  <c r="J386" i="1"/>
  <c r="X385" i="1"/>
  <c r="W385" i="1"/>
  <c r="V385" i="1"/>
  <c r="U385" i="1"/>
  <c r="R385" i="1"/>
  <c r="Q385" i="1"/>
  <c r="P385" i="1"/>
  <c r="S385" i="1" s="1"/>
  <c r="L385" i="1"/>
  <c r="K385" i="1"/>
  <c r="J385" i="1"/>
  <c r="M385" i="1" s="1"/>
  <c r="X384" i="1"/>
  <c r="W384" i="1"/>
  <c r="V384" i="1"/>
  <c r="U384" i="1"/>
  <c r="R384" i="1"/>
  <c r="Q384" i="1"/>
  <c r="P384" i="1"/>
  <c r="S384" i="1" s="1"/>
  <c r="L384" i="1"/>
  <c r="K384" i="1"/>
  <c r="J384" i="1"/>
  <c r="M384" i="1" s="1"/>
  <c r="X383" i="1"/>
  <c r="W383" i="1"/>
  <c r="V383" i="1"/>
  <c r="U383" i="1"/>
  <c r="R383" i="1"/>
  <c r="Q383" i="1"/>
  <c r="P383" i="1"/>
  <c r="S383" i="1" s="1"/>
  <c r="L383" i="1"/>
  <c r="K383" i="1"/>
  <c r="J383" i="1"/>
  <c r="M383" i="1" s="1"/>
  <c r="X382" i="1"/>
  <c r="W382" i="1"/>
  <c r="V382" i="1"/>
  <c r="U382" i="1"/>
  <c r="R382" i="1"/>
  <c r="Q382" i="1"/>
  <c r="P382" i="1"/>
  <c r="S382" i="1" s="1"/>
  <c r="L382" i="1"/>
  <c r="K382" i="1"/>
  <c r="J382" i="1"/>
  <c r="M382" i="1" s="1"/>
  <c r="X381" i="1"/>
  <c r="W381" i="1"/>
  <c r="V381" i="1"/>
  <c r="U381" i="1"/>
  <c r="R381" i="1"/>
  <c r="Q381" i="1"/>
  <c r="P381" i="1"/>
  <c r="S381" i="1" s="1"/>
  <c r="L381" i="1"/>
  <c r="K381" i="1"/>
  <c r="J381" i="1"/>
  <c r="M381" i="1" s="1"/>
  <c r="X380" i="1"/>
  <c r="W380" i="1"/>
  <c r="V380" i="1"/>
  <c r="U380" i="1"/>
  <c r="R380" i="1"/>
  <c r="Q380" i="1"/>
  <c r="P380" i="1"/>
  <c r="S380" i="1" s="1"/>
  <c r="L380" i="1"/>
  <c r="K380" i="1"/>
  <c r="J380" i="1"/>
  <c r="M380" i="1" s="1"/>
  <c r="U379" i="1"/>
  <c r="P379" i="1"/>
  <c r="J379" i="1"/>
  <c r="U378" i="1"/>
  <c r="P378" i="1"/>
  <c r="J378" i="1"/>
  <c r="U377" i="1"/>
  <c r="Q377" i="1"/>
  <c r="P377" i="1"/>
  <c r="K377" i="1"/>
  <c r="J377" i="1"/>
  <c r="L377" i="1" s="1"/>
  <c r="X376" i="1"/>
  <c r="W376" i="1"/>
  <c r="V376" i="1"/>
  <c r="U376" i="1"/>
  <c r="P376" i="1"/>
  <c r="J376" i="1"/>
  <c r="W375" i="1"/>
  <c r="V375" i="1"/>
  <c r="U375" i="1"/>
  <c r="X375" i="1" s="1"/>
  <c r="R375" i="1"/>
  <c r="Q375" i="1"/>
  <c r="P375" i="1"/>
  <c r="S375" i="1" s="1"/>
  <c r="M375" i="1"/>
  <c r="K375" i="1"/>
  <c r="J375" i="1"/>
  <c r="L375" i="1" s="1"/>
  <c r="U374" i="1"/>
  <c r="W374" i="1" s="1"/>
  <c r="Q374" i="1"/>
  <c r="P374" i="1"/>
  <c r="S374" i="1" s="1"/>
  <c r="K374" i="1"/>
  <c r="J374" i="1"/>
  <c r="W373" i="1"/>
  <c r="U373" i="1"/>
  <c r="P373" i="1"/>
  <c r="J373" i="1"/>
  <c r="X372" i="1"/>
  <c r="V372" i="1"/>
  <c r="U372" i="1"/>
  <c r="W372" i="1" s="1"/>
  <c r="S372" i="1"/>
  <c r="R372" i="1"/>
  <c r="Q372" i="1"/>
  <c r="P372" i="1"/>
  <c r="M372" i="1"/>
  <c r="K372" i="1"/>
  <c r="J372" i="1"/>
  <c r="L372" i="1" s="1"/>
  <c r="U371" i="1"/>
  <c r="P371" i="1"/>
  <c r="J371" i="1"/>
  <c r="U370" i="1"/>
  <c r="P370" i="1"/>
  <c r="J370" i="1"/>
  <c r="X369" i="1"/>
  <c r="W369" i="1"/>
  <c r="V369" i="1"/>
  <c r="U369" i="1"/>
  <c r="S369" i="1"/>
  <c r="Q369" i="1"/>
  <c r="P369" i="1"/>
  <c r="R369" i="1" s="1"/>
  <c r="J369" i="1"/>
  <c r="X368" i="1"/>
  <c r="W368" i="1"/>
  <c r="V368" i="1"/>
  <c r="U368" i="1"/>
  <c r="S368" i="1"/>
  <c r="Q368" i="1"/>
  <c r="P368" i="1"/>
  <c r="R368" i="1" s="1"/>
  <c r="J368" i="1"/>
  <c r="X367" i="1"/>
  <c r="W367" i="1"/>
  <c r="V367" i="1"/>
  <c r="U367" i="1"/>
  <c r="S367" i="1"/>
  <c r="Q367" i="1"/>
  <c r="P367" i="1"/>
  <c r="R367" i="1" s="1"/>
  <c r="J367" i="1"/>
  <c r="X366" i="1"/>
  <c r="W366" i="1"/>
  <c r="V366" i="1"/>
  <c r="U366" i="1"/>
  <c r="P366" i="1"/>
  <c r="R366" i="1" s="1"/>
  <c r="L366" i="1"/>
  <c r="J366" i="1"/>
  <c r="X365" i="1"/>
  <c r="W365" i="1"/>
  <c r="V365" i="1"/>
  <c r="U365" i="1"/>
  <c r="S365" i="1"/>
  <c r="Q365" i="1"/>
  <c r="P365" i="1"/>
  <c r="R365" i="1" s="1"/>
  <c r="L365" i="1"/>
  <c r="J365" i="1"/>
  <c r="X364" i="1"/>
  <c r="W364" i="1"/>
  <c r="V364" i="1"/>
  <c r="U364" i="1"/>
  <c r="S364" i="1"/>
  <c r="Q364" i="1"/>
  <c r="P364" i="1"/>
  <c r="R364" i="1" s="1"/>
  <c r="J364" i="1"/>
  <c r="U363" i="1"/>
  <c r="P363" i="1"/>
  <c r="J363" i="1"/>
  <c r="U362" i="1"/>
  <c r="P362" i="1"/>
  <c r="J362" i="1"/>
  <c r="U361" i="1"/>
  <c r="R361" i="1"/>
  <c r="Q361" i="1"/>
  <c r="P361" i="1"/>
  <c r="S361" i="1" s="1"/>
  <c r="K361" i="1"/>
  <c r="J361" i="1"/>
  <c r="X360" i="1"/>
  <c r="W360" i="1"/>
  <c r="V360" i="1"/>
  <c r="U360" i="1"/>
  <c r="P360" i="1"/>
  <c r="J360" i="1"/>
  <c r="X359" i="1"/>
  <c r="V359" i="1"/>
  <c r="U359" i="1"/>
  <c r="W359" i="1" s="1"/>
  <c r="R359" i="1"/>
  <c r="P359" i="1"/>
  <c r="M359" i="1"/>
  <c r="K359" i="1"/>
  <c r="J359" i="1"/>
  <c r="L359" i="1" s="1"/>
  <c r="U358" i="1"/>
  <c r="S358" i="1"/>
  <c r="Q358" i="1"/>
  <c r="P358" i="1"/>
  <c r="R358" i="1" s="1"/>
  <c r="M358" i="1"/>
  <c r="L358" i="1"/>
  <c r="K358" i="1"/>
  <c r="J358" i="1"/>
  <c r="X357" i="1"/>
  <c r="W357" i="1"/>
  <c r="U357" i="1"/>
  <c r="V357" i="1" s="1"/>
  <c r="S357" i="1"/>
  <c r="Q357" i="1"/>
  <c r="P357" i="1"/>
  <c r="R357" i="1" s="1"/>
  <c r="M357" i="1"/>
  <c r="L357" i="1"/>
  <c r="K357" i="1"/>
  <c r="J357" i="1"/>
  <c r="U356" i="1"/>
  <c r="V356" i="1" s="1"/>
  <c r="S356" i="1"/>
  <c r="Q356" i="1"/>
  <c r="P356" i="1"/>
  <c r="R356" i="1" s="1"/>
  <c r="M356" i="1"/>
  <c r="L356" i="1"/>
  <c r="K356" i="1"/>
  <c r="J356" i="1"/>
  <c r="U355" i="1"/>
  <c r="P355" i="1"/>
  <c r="J355" i="1"/>
  <c r="U354" i="1"/>
  <c r="P354" i="1"/>
  <c r="J354" i="1"/>
  <c r="U353" i="1"/>
  <c r="P353" i="1"/>
  <c r="M353" i="1"/>
  <c r="L353" i="1"/>
  <c r="K353" i="1"/>
  <c r="J353" i="1"/>
  <c r="X352" i="1"/>
  <c r="U352" i="1"/>
  <c r="W352" i="1" s="1"/>
  <c r="S352" i="1"/>
  <c r="Q352" i="1"/>
  <c r="P352" i="1"/>
  <c r="R352" i="1" s="1"/>
  <c r="M352" i="1"/>
  <c r="L352" i="1"/>
  <c r="K352" i="1"/>
  <c r="J352" i="1"/>
  <c r="U351" i="1"/>
  <c r="W351" i="1" s="1"/>
  <c r="S351" i="1"/>
  <c r="Q351" i="1"/>
  <c r="P351" i="1"/>
  <c r="R351" i="1" s="1"/>
  <c r="M351" i="1"/>
  <c r="L351" i="1"/>
  <c r="K351" i="1"/>
  <c r="J351" i="1"/>
  <c r="X350" i="1"/>
  <c r="U350" i="1"/>
  <c r="W350" i="1" s="1"/>
  <c r="Q350" i="1"/>
  <c r="P350" i="1"/>
  <c r="R350" i="1" s="1"/>
  <c r="M350" i="1"/>
  <c r="L350" i="1"/>
  <c r="K350" i="1"/>
  <c r="J350" i="1"/>
  <c r="V349" i="1"/>
  <c r="U349" i="1"/>
  <c r="W349" i="1" s="1"/>
  <c r="P349" i="1"/>
  <c r="R349" i="1" s="1"/>
  <c r="M349" i="1"/>
  <c r="L349" i="1"/>
  <c r="K349" i="1"/>
  <c r="J349" i="1"/>
  <c r="X348" i="1"/>
  <c r="U348" i="1"/>
  <c r="W348" i="1" s="1"/>
  <c r="S348" i="1"/>
  <c r="Q348" i="1"/>
  <c r="P348" i="1"/>
  <c r="R348" i="1" s="1"/>
  <c r="M348" i="1"/>
  <c r="L348" i="1"/>
  <c r="K348" i="1"/>
  <c r="J348" i="1"/>
  <c r="U347" i="1"/>
  <c r="P347" i="1"/>
  <c r="J347" i="1"/>
  <c r="U346" i="1"/>
  <c r="P346" i="1"/>
  <c r="J346" i="1"/>
  <c r="X345" i="1"/>
  <c r="U345" i="1"/>
  <c r="W345" i="1" s="1"/>
  <c r="S345" i="1"/>
  <c r="Q345" i="1"/>
  <c r="P345" i="1"/>
  <c r="R345" i="1" s="1"/>
  <c r="M345" i="1"/>
  <c r="L345" i="1"/>
  <c r="K345" i="1"/>
  <c r="J345" i="1"/>
  <c r="X344" i="1"/>
  <c r="W344" i="1"/>
  <c r="U344" i="1"/>
  <c r="V344" i="1" s="1"/>
  <c r="S344" i="1"/>
  <c r="Q344" i="1"/>
  <c r="P344" i="1"/>
  <c r="R344" i="1" s="1"/>
  <c r="M344" i="1"/>
  <c r="L344" i="1"/>
  <c r="K344" i="1"/>
  <c r="J344" i="1"/>
  <c r="X343" i="1"/>
  <c r="W343" i="1"/>
  <c r="V343" i="1"/>
  <c r="U343" i="1"/>
  <c r="S343" i="1"/>
  <c r="Q343" i="1"/>
  <c r="P343" i="1"/>
  <c r="R343" i="1" s="1"/>
  <c r="M343" i="1"/>
  <c r="L343" i="1"/>
  <c r="K343" i="1"/>
  <c r="J343" i="1"/>
  <c r="V342" i="1"/>
  <c r="U342" i="1"/>
  <c r="X342" i="1" s="1"/>
  <c r="S342" i="1"/>
  <c r="Q342" i="1"/>
  <c r="P342" i="1"/>
  <c r="R342" i="1" s="1"/>
  <c r="M342" i="1"/>
  <c r="L342" i="1"/>
  <c r="K342" i="1"/>
  <c r="J342" i="1"/>
  <c r="U341" i="1"/>
  <c r="S341" i="1"/>
  <c r="Q341" i="1"/>
  <c r="P341" i="1"/>
  <c r="R341" i="1" s="1"/>
  <c r="M341" i="1"/>
  <c r="L341" i="1"/>
  <c r="K341" i="1"/>
  <c r="J341" i="1"/>
  <c r="X340" i="1"/>
  <c r="W340" i="1"/>
  <c r="U340" i="1"/>
  <c r="V340" i="1" s="1"/>
  <c r="S340" i="1"/>
  <c r="Q340" i="1"/>
  <c r="P340" i="1"/>
  <c r="R340" i="1" s="1"/>
  <c r="M340" i="1"/>
  <c r="L340" i="1"/>
  <c r="K340" i="1"/>
  <c r="J340" i="1"/>
  <c r="U339" i="1"/>
  <c r="P339" i="1"/>
  <c r="J339" i="1"/>
  <c r="U338" i="1"/>
  <c r="P338" i="1"/>
  <c r="J338" i="1"/>
  <c r="X337" i="1"/>
  <c r="U337" i="1"/>
  <c r="W337" i="1" s="1"/>
  <c r="Q337" i="1"/>
  <c r="P337" i="1"/>
  <c r="R337" i="1" s="1"/>
  <c r="M337" i="1"/>
  <c r="L337" i="1"/>
  <c r="K337" i="1"/>
  <c r="J337" i="1"/>
  <c r="V336" i="1"/>
  <c r="U336" i="1"/>
  <c r="W336" i="1" s="1"/>
  <c r="P336" i="1"/>
  <c r="R336" i="1" s="1"/>
  <c r="M336" i="1"/>
  <c r="L336" i="1"/>
  <c r="K336" i="1"/>
  <c r="J336" i="1"/>
  <c r="X335" i="1"/>
  <c r="U335" i="1"/>
  <c r="W335" i="1" s="1"/>
  <c r="S335" i="1"/>
  <c r="Q335" i="1"/>
  <c r="P335" i="1"/>
  <c r="R335" i="1" s="1"/>
  <c r="M335" i="1"/>
  <c r="L335" i="1"/>
  <c r="K335" i="1"/>
  <c r="J335" i="1"/>
  <c r="U334" i="1"/>
  <c r="P334" i="1"/>
  <c r="M334" i="1"/>
  <c r="L334" i="1"/>
  <c r="K334" i="1"/>
  <c r="J334" i="1"/>
  <c r="X333" i="1"/>
  <c r="U333" i="1"/>
  <c r="W333" i="1" s="1"/>
  <c r="S333" i="1"/>
  <c r="Q333" i="1"/>
  <c r="P333" i="1"/>
  <c r="R333" i="1" s="1"/>
  <c r="M333" i="1"/>
  <c r="L333" i="1"/>
  <c r="K333" i="1"/>
  <c r="J333" i="1"/>
  <c r="U332" i="1"/>
  <c r="S332" i="1"/>
  <c r="Q332" i="1"/>
  <c r="P332" i="1"/>
  <c r="R332" i="1" s="1"/>
  <c r="M332" i="1"/>
  <c r="L332" i="1"/>
  <c r="K332" i="1"/>
  <c r="J332" i="1"/>
  <c r="U331" i="1"/>
  <c r="P331" i="1"/>
  <c r="J331" i="1"/>
  <c r="U330" i="1"/>
  <c r="P330" i="1"/>
  <c r="J330" i="1"/>
  <c r="X329" i="1"/>
  <c r="W329" i="1"/>
  <c r="V329" i="1"/>
  <c r="U329" i="1"/>
  <c r="S329" i="1"/>
  <c r="Q329" i="1"/>
  <c r="P329" i="1"/>
  <c r="R329" i="1" s="1"/>
  <c r="J329" i="1"/>
  <c r="U328" i="1"/>
  <c r="S328" i="1"/>
  <c r="Q328" i="1"/>
  <c r="P328" i="1"/>
  <c r="R328" i="1" s="1"/>
  <c r="M328" i="1"/>
  <c r="J328" i="1"/>
  <c r="L328" i="1" s="1"/>
  <c r="X327" i="1"/>
  <c r="W327" i="1"/>
  <c r="V327" i="1"/>
  <c r="U327" i="1"/>
  <c r="S327" i="1"/>
  <c r="Q327" i="1"/>
  <c r="P327" i="1"/>
  <c r="R327" i="1" s="1"/>
  <c r="M327" i="1"/>
  <c r="L327" i="1"/>
  <c r="J327" i="1"/>
  <c r="K327" i="1" s="1"/>
  <c r="W326" i="1"/>
  <c r="U326" i="1"/>
  <c r="X326" i="1" s="1"/>
  <c r="S326" i="1"/>
  <c r="Q326" i="1"/>
  <c r="P326" i="1"/>
  <c r="R326" i="1" s="1"/>
  <c r="M326" i="1"/>
  <c r="L326" i="1"/>
  <c r="K326" i="1"/>
  <c r="J326" i="1"/>
  <c r="V325" i="1"/>
  <c r="U325" i="1"/>
  <c r="X325" i="1" s="1"/>
  <c r="S325" i="1"/>
  <c r="Q325" i="1"/>
  <c r="P325" i="1"/>
  <c r="R325" i="1" s="1"/>
  <c r="K325" i="1"/>
  <c r="J325" i="1"/>
  <c r="M325" i="1" s="1"/>
  <c r="U324" i="1"/>
  <c r="S324" i="1"/>
  <c r="Q324" i="1"/>
  <c r="P324" i="1"/>
  <c r="R324" i="1" s="1"/>
  <c r="J324" i="1"/>
  <c r="U323" i="1"/>
  <c r="P323" i="1"/>
  <c r="J323" i="1"/>
  <c r="U322" i="1"/>
  <c r="P322" i="1"/>
  <c r="J322" i="1"/>
  <c r="U321" i="1"/>
  <c r="Q321" i="1"/>
  <c r="P321" i="1"/>
  <c r="S321" i="1" s="1"/>
  <c r="M321" i="1"/>
  <c r="L321" i="1"/>
  <c r="K321" i="1"/>
  <c r="J321" i="1"/>
  <c r="X320" i="1"/>
  <c r="V320" i="1"/>
  <c r="U320" i="1"/>
  <c r="W320" i="1" s="1"/>
  <c r="S320" i="1"/>
  <c r="P320" i="1"/>
  <c r="M320" i="1"/>
  <c r="L320" i="1"/>
  <c r="K320" i="1"/>
  <c r="J320" i="1"/>
  <c r="X319" i="1"/>
  <c r="U319" i="1"/>
  <c r="W319" i="1" s="1"/>
  <c r="S319" i="1"/>
  <c r="R319" i="1"/>
  <c r="P319" i="1"/>
  <c r="Q319" i="1" s="1"/>
  <c r="M319" i="1"/>
  <c r="L319" i="1"/>
  <c r="K319" i="1"/>
  <c r="J319" i="1"/>
  <c r="V318" i="1"/>
  <c r="U318" i="1"/>
  <c r="W318" i="1" s="1"/>
  <c r="S318" i="1"/>
  <c r="R318" i="1"/>
  <c r="Q318" i="1"/>
  <c r="P318" i="1"/>
  <c r="M318" i="1"/>
  <c r="L318" i="1"/>
  <c r="K318" i="1"/>
  <c r="J318" i="1"/>
  <c r="U317" i="1"/>
  <c r="P317" i="1"/>
  <c r="M317" i="1"/>
  <c r="L317" i="1"/>
  <c r="K317" i="1"/>
  <c r="J317" i="1"/>
  <c r="V316" i="1"/>
  <c r="U316" i="1"/>
  <c r="W316" i="1" s="1"/>
  <c r="S316" i="1"/>
  <c r="R316" i="1"/>
  <c r="Q316" i="1"/>
  <c r="P316" i="1"/>
  <c r="M316" i="1"/>
  <c r="L316" i="1"/>
  <c r="K316" i="1"/>
  <c r="J316" i="1"/>
  <c r="U315" i="1"/>
  <c r="P315" i="1"/>
  <c r="J315" i="1"/>
  <c r="U314" i="1"/>
  <c r="P314" i="1"/>
  <c r="J314" i="1"/>
  <c r="X313" i="1"/>
  <c r="W313" i="1"/>
  <c r="V313" i="1"/>
  <c r="U313" i="1"/>
  <c r="Q313" i="1"/>
  <c r="P313" i="1"/>
  <c r="R313" i="1" s="1"/>
  <c r="J313" i="1"/>
  <c r="U312" i="1"/>
  <c r="P312" i="1"/>
  <c r="M312" i="1"/>
  <c r="K312" i="1"/>
  <c r="J312" i="1"/>
  <c r="L312" i="1" s="1"/>
  <c r="X311" i="1"/>
  <c r="W311" i="1"/>
  <c r="V311" i="1"/>
  <c r="U311" i="1"/>
  <c r="S311" i="1"/>
  <c r="P311" i="1"/>
  <c r="R311" i="1" s="1"/>
  <c r="M311" i="1"/>
  <c r="L311" i="1"/>
  <c r="J311" i="1"/>
  <c r="K311" i="1" s="1"/>
  <c r="W310" i="1"/>
  <c r="U310" i="1"/>
  <c r="X310" i="1" s="1"/>
  <c r="S310" i="1"/>
  <c r="Q310" i="1"/>
  <c r="P310" i="1"/>
  <c r="R310" i="1" s="1"/>
  <c r="M310" i="1"/>
  <c r="L310" i="1"/>
  <c r="K310" i="1"/>
  <c r="J310" i="1"/>
  <c r="V309" i="1"/>
  <c r="U309" i="1"/>
  <c r="X309" i="1" s="1"/>
  <c r="P309" i="1"/>
  <c r="K309" i="1"/>
  <c r="J309" i="1"/>
  <c r="M309" i="1" s="1"/>
  <c r="U308" i="1"/>
  <c r="S308" i="1"/>
  <c r="Q308" i="1"/>
  <c r="P308" i="1"/>
  <c r="R308" i="1" s="1"/>
  <c r="J308" i="1"/>
  <c r="U307" i="1"/>
  <c r="P307" i="1"/>
  <c r="J307" i="1"/>
  <c r="U306" i="1"/>
  <c r="P306" i="1"/>
  <c r="J306" i="1"/>
  <c r="X305" i="1"/>
  <c r="W305" i="1"/>
  <c r="V305" i="1"/>
  <c r="U305" i="1"/>
  <c r="S305" i="1"/>
  <c r="R305" i="1"/>
  <c r="Q305" i="1"/>
  <c r="P305" i="1"/>
  <c r="M305" i="1"/>
  <c r="L305" i="1"/>
  <c r="K305" i="1"/>
  <c r="J305" i="1"/>
  <c r="X304" i="1"/>
  <c r="W304" i="1"/>
  <c r="V304" i="1"/>
  <c r="U304" i="1"/>
  <c r="S304" i="1"/>
  <c r="R304" i="1"/>
  <c r="Q304" i="1"/>
  <c r="P304" i="1"/>
  <c r="M304" i="1"/>
  <c r="L304" i="1"/>
  <c r="K304" i="1"/>
  <c r="J304" i="1"/>
  <c r="X303" i="1"/>
  <c r="W303" i="1"/>
  <c r="V303" i="1"/>
  <c r="U303" i="1"/>
  <c r="S303" i="1"/>
  <c r="R303" i="1"/>
  <c r="Q303" i="1"/>
  <c r="P303" i="1"/>
  <c r="M303" i="1"/>
  <c r="L303" i="1"/>
  <c r="K303" i="1"/>
  <c r="J303" i="1"/>
  <c r="X302" i="1"/>
  <c r="W302" i="1"/>
  <c r="V302" i="1"/>
  <c r="U302" i="1"/>
  <c r="S302" i="1"/>
  <c r="R302" i="1"/>
  <c r="Q302" i="1"/>
  <c r="P302" i="1"/>
  <c r="M302" i="1"/>
  <c r="L302" i="1"/>
  <c r="K302" i="1"/>
  <c r="J302" i="1"/>
  <c r="X301" i="1"/>
  <c r="W301" i="1"/>
  <c r="V301" i="1"/>
  <c r="U301" i="1"/>
  <c r="S301" i="1"/>
  <c r="R301" i="1"/>
  <c r="Q301" i="1"/>
  <c r="P301" i="1"/>
  <c r="M301" i="1"/>
  <c r="L301" i="1"/>
  <c r="K301" i="1"/>
  <c r="J301" i="1"/>
  <c r="X300" i="1"/>
  <c r="W300" i="1"/>
  <c r="V300" i="1"/>
  <c r="U300" i="1"/>
  <c r="S300" i="1"/>
  <c r="R300" i="1"/>
  <c r="Q300" i="1"/>
  <c r="P300" i="1"/>
  <c r="M300" i="1"/>
  <c r="L300" i="1"/>
  <c r="K300" i="1"/>
  <c r="J300" i="1"/>
  <c r="U299" i="1"/>
  <c r="P299" i="1"/>
  <c r="J299" i="1"/>
  <c r="U298" i="1"/>
  <c r="P298" i="1"/>
  <c r="J298" i="1"/>
  <c r="X297" i="1"/>
  <c r="V297" i="1"/>
  <c r="U297" i="1"/>
  <c r="W297" i="1" s="1"/>
  <c r="S297" i="1"/>
  <c r="P297" i="1"/>
  <c r="R297" i="1" s="1"/>
  <c r="M297" i="1"/>
  <c r="L297" i="1"/>
  <c r="J297" i="1"/>
  <c r="K297" i="1" s="1"/>
  <c r="X296" i="1"/>
  <c r="W296" i="1"/>
  <c r="U296" i="1"/>
  <c r="V296" i="1" s="1"/>
  <c r="Q296" i="1"/>
  <c r="P296" i="1"/>
  <c r="R296" i="1" s="1"/>
  <c r="M296" i="1"/>
  <c r="L296" i="1"/>
  <c r="K296" i="1"/>
  <c r="J296" i="1"/>
  <c r="X295" i="1"/>
  <c r="W295" i="1"/>
  <c r="V295" i="1"/>
  <c r="U295" i="1"/>
  <c r="P295" i="1"/>
  <c r="J295" i="1"/>
  <c r="V294" i="1"/>
  <c r="U294" i="1"/>
  <c r="X294" i="1" s="1"/>
  <c r="Q294" i="1"/>
  <c r="P294" i="1"/>
  <c r="R294" i="1" s="1"/>
  <c r="M294" i="1"/>
  <c r="L294" i="1"/>
  <c r="K294" i="1"/>
  <c r="J294" i="1"/>
  <c r="U293" i="1"/>
  <c r="S293" i="1"/>
  <c r="P293" i="1"/>
  <c r="R293" i="1" s="1"/>
  <c r="L293" i="1"/>
  <c r="J293" i="1"/>
  <c r="M293" i="1" s="1"/>
  <c r="X292" i="1"/>
  <c r="W292" i="1"/>
  <c r="U292" i="1"/>
  <c r="V292" i="1" s="1"/>
  <c r="S292" i="1"/>
  <c r="Q292" i="1"/>
  <c r="P292" i="1"/>
  <c r="R292" i="1" s="1"/>
  <c r="K292" i="1"/>
  <c r="J292" i="1"/>
  <c r="M292" i="1" s="1"/>
  <c r="U291" i="1"/>
  <c r="P291" i="1"/>
  <c r="J291" i="1"/>
  <c r="U290" i="1"/>
  <c r="P290" i="1"/>
  <c r="J290" i="1"/>
  <c r="X289" i="1"/>
  <c r="V289" i="1"/>
  <c r="U289" i="1"/>
  <c r="W289" i="1" s="1"/>
  <c r="S289" i="1"/>
  <c r="R289" i="1"/>
  <c r="Q289" i="1"/>
  <c r="P289" i="1"/>
  <c r="M289" i="1"/>
  <c r="L289" i="1"/>
  <c r="K289" i="1"/>
  <c r="J289" i="1"/>
  <c r="U288" i="1"/>
  <c r="X288" i="1" s="1"/>
  <c r="S288" i="1"/>
  <c r="R288" i="1"/>
  <c r="Q288" i="1"/>
  <c r="P288" i="1"/>
  <c r="M288" i="1"/>
  <c r="L288" i="1"/>
  <c r="K288" i="1"/>
  <c r="J288" i="1"/>
  <c r="U287" i="1"/>
  <c r="S287" i="1"/>
  <c r="R287" i="1"/>
  <c r="Q287" i="1"/>
  <c r="P287" i="1"/>
  <c r="M287" i="1"/>
  <c r="L287" i="1"/>
  <c r="K287" i="1"/>
  <c r="J287" i="1"/>
  <c r="U286" i="1"/>
  <c r="S286" i="1"/>
  <c r="R286" i="1"/>
  <c r="Q286" i="1"/>
  <c r="P286" i="1"/>
  <c r="M286" i="1"/>
  <c r="L286" i="1"/>
  <c r="K286" i="1"/>
  <c r="J286" i="1"/>
  <c r="U285" i="1"/>
  <c r="S285" i="1"/>
  <c r="R285" i="1"/>
  <c r="Q285" i="1"/>
  <c r="P285" i="1"/>
  <c r="M285" i="1"/>
  <c r="L285" i="1"/>
  <c r="K285" i="1"/>
  <c r="J285" i="1"/>
  <c r="U284" i="1"/>
  <c r="S284" i="1"/>
  <c r="R284" i="1"/>
  <c r="Q284" i="1"/>
  <c r="P284" i="1"/>
  <c r="M284" i="1"/>
  <c r="L284" i="1"/>
  <c r="K284" i="1"/>
  <c r="J284" i="1"/>
  <c r="U283" i="1"/>
  <c r="P283" i="1"/>
  <c r="J283" i="1"/>
  <c r="U282" i="1"/>
  <c r="P282" i="1"/>
  <c r="J282" i="1"/>
  <c r="X281" i="1"/>
  <c r="W281" i="1"/>
  <c r="V281" i="1"/>
  <c r="U281" i="1"/>
  <c r="Q281" i="1"/>
  <c r="P281" i="1"/>
  <c r="R281" i="1" s="1"/>
  <c r="K281" i="1"/>
  <c r="J281" i="1"/>
  <c r="U280" i="1"/>
  <c r="P280" i="1"/>
  <c r="J280" i="1"/>
  <c r="X279" i="1"/>
  <c r="W279" i="1"/>
  <c r="V279" i="1"/>
  <c r="U279" i="1"/>
  <c r="S279" i="1"/>
  <c r="P279" i="1"/>
  <c r="R279" i="1" s="1"/>
  <c r="M279" i="1"/>
  <c r="L279" i="1"/>
  <c r="J279" i="1"/>
  <c r="K279" i="1" s="1"/>
  <c r="X278" i="1"/>
  <c r="W278" i="1"/>
  <c r="U278" i="1"/>
  <c r="V278" i="1" s="1"/>
  <c r="S278" i="1"/>
  <c r="Q278" i="1"/>
  <c r="P278" i="1"/>
  <c r="R278" i="1" s="1"/>
  <c r="M278" i="1"/>
  <c r="L278" i="1"/>
  <c r="K278" i="1"/>
  <c r="J278" i="1"/>
  <c r="W277" i="1"/>
  <c r="V277" i="1"/>
  <c r="U277" i="1"/>
  <c r="X277" i="1" s="1"/>
  <c r="P277" i="1"/>
  <c r="K277" i="1"/>
  <c r="J277" i="1"/>
  <c r="M277" i="1" s="1"/>
  <c r="U276" i="1"/>
  <c r="S276" i="1"/>
  <c r="Q276" i="1"/>
  <c r="P276" i="1"/>
  <c r="R276" i="1" s="1"/>
  <c r="J276" i="1"/>
  <c r="U275" i="1"/>
  <c r="P275" i="1"/>
  <c r="J275" i="1"/>
  <c r="U274" i="1"/>
  <c r="P274" i="1"/>
  <c r="J274" i="1"/>
  <c r="X273" i="1"/>
  <c r="W273" i="1"/>
  <c r="V273" i="1"/>
  <c r="U273" i="1"/>
  <c r="S273" i="1"/>
  <c r="R273" i="1"/>
  <c r="Q273" i="1"/>
  <c r="P273" i="1"/>
  <c r="M273" i="1"/>
  <c r="L273" i="1"/>
  <c r="K273" i="1"/>
  <c r="J273" i="1"/>
  <c r="X272" i="1"/>
  <c r="W272" i="1"/>
  <c r="V272" i="1"/>
  <c r="U272" i="1"/>
  <c r="S272" i="1"/>
  <c r="R272" i="1"/>
  <c r="Q272" i="1"/>
  <c r="P272" i="1"/>
  <c r="M272" i="1"/>
  <c r="L272" i="1"/>
  <c r="K272" i="1"/>
  <c r="J272" i="1"/>
  <c r="X271" i="1"/>
  <c r="W271" i="1"/>
  <c r="V271" i="1"/>
  <c r="U271" i="1"/>
  <c r="S271" i="1"/>
  <c r="R271" i="1"/>
  <c r="Q271" i="1"/>
  <c r="P271" i="1"/>
  <c r="M271" i="1"/>
  <c r="L271" i="1"/>
  <c r="K271" i="1"/>
  <c r="J271" i="1"/>
  <c r="X270" i="1"/>
  <c r="W270" i="1"/>
  <c r="V270" i="1"/>
  <c r="U270" i="1"/>
  <c r="S270" i="1"/>
  <c r="R270" i="1"/>
  <c r="Q270" i="1"/>
  <c r="P270" i="1"/>
  <c r="M270" i="1"/>
  <c r="L270" i="1"/>
  <c r="K270" i="1"/>
  <c r="J270" i="1"/>
  <c r="X269" i="1"/>
  <c r="W269" i="1"/>
  <c r="V269" i="1"/>
  <c r="U269" i="1"/>
  <c r="S269" i="1"/>
  <c r="R269" i="1"/>
  <c r="Q269" i="1"/>
  <c r="P269" i="1"/>
  <c r="M269" i="1"/>
  <c r="L269" i="1"/>
  <c r="K269" i="1"/>
  <c r="J269" i="1"/>
  <c r="X268" i="1"/>
  <c r="W268" i="1"/>
  <c r="V268" i="1"/>
  <c r="U268" i="1"/>
  <c r="S268" i="1"/>
  <c r="R268" i="1"/>
  <c r="Q268" i="1"/>
  <c r="P268" i="1"/>
  <c r="M268" i="1"/>
  <c r="L268" i="1"/>
  <c r="K268" i="1"/>
  <c r="J268" i="1"/>
  <c r="U267" i="1"/>
  <c r="P267" i="1"/>
  <c r="J267" i="1"/>
  <c r="U266" i="1"/>
  <c r="P266" i="1"/>
  <c r="J266" i="1"/>
  <c r="U265" i="1"/>
  <c r="S265" i="1"/>
  <c r="P265" i="1"/>
  <c r="R265" i="1" s="1"/>
  <c r="M265" i="1"/>
  <c r="L265" i="1"/>
  <c r="J265" i="1"/>
  <c r="K265" i="1" s="1"/>
  <c r="X264" i="1"/>
  <c r="W264" i="1"/>
  <c r="U264" i="1"/>
  <c r="V264" i="1" s="1"/>
  <c r="S264" i="1"/>
  <c r="Q264" i="1"/>
  <c r="P264" i="1"/>
  <c r="R264" i="1" s="1"/>
  <c r="M264" i="1"/>
  <c r="L264" i="1"/>
  <c r="K264" i="1"/>
  <c r="J264" i="1"/>
  <c r="X263" i="1"/>
  <c r="W263" i="1"/>
  <c r="V263" i="1"/>
  <c r="U263" i="1"/>
  <c r="Q263" i="1"/>
  <c r="P263" i="1"/>
  <c r="J263" i="1"/>
  <c r="V262" i="1"/>
  <c r="U262" i="1"/>
  <c r="X262" i="1" s="1"/>
  <c r="P262" i="1"/>
  <c r="M262" i="1"/>
  <c r="L262" i="1"/>
  <c r="K262" i="1"/>
  <c r="J262" i="1"/>
  <c r="U261" i="1"/>
  <c r="S261" i="1"/>
  <c r="P261" i="1"/>
  <c r="R261" i="1" s="1"/>
  <c r="M261" i="1"/>
  <c r="L261" i="1"/>
  <c r="J261" i="1"/>
  <c r="K261" i="1" s="1"/>
  <c r="X260" i="1"/>
  <c r="W260" i="1"/>
  <c r="U260" i="1"/>
  <c r="V260" i="1" s="1"/>
  <c r="S260" i="1"/>
  <c r="Q260" i="1"/>
  <c r="P260" i="1"/>
  <c r="R260" i="1" s="1"/>
  <c r="L260" i="1"/>
  <c r="K260" i="1"/>
  <c r="J260" i="1"/>
  <c r="M260" i="1" s="1"/>
  <c r="U259" i="1"/>
  <c r="P259" i="1"/>
  <c r="J259" i="1"/>
  <c r="U258" i="1"/>
  <c r="P258" i="1"/>
  <c r="J258" i="1"/>
  <c r="U257" i="1"/>
  <c r="S257" i="1"/>
  <c r="R257" i="1"/>
  <c r="Q257" i="1"/>
  <c r="P257" i="1"/>
  <c r="M257" i="1"/>
  <c r="L257" i="1"/>
  <c r="K257" i="1"/>
  <c r="J257" i="1"/>
  <c r="U256" i="1"/>
  <c r="S256" i="1"/>
  <c r="R256" i="1"/>
  <c r="Q256" i="1"/>
  <c r="P256" i="1"/>
  <c r="M256" i="1"/>
  <c r="L256" i="1"/>
  <c r="K256" i="1"/>
  <c r="J256" i="1"/>
  <c r="U255" i="1"/>
  <c r="S255" i="1"/>
  <c r="R255" i="1"/>
  <c r="Q255" i="1"/>
  <c r="P255" i="1"/>
  <c r="M255" i="1"/>
  <c r="L255" i="1"/>
  <c r="K255" i="1"/>
  <c r="J255" i="1"/>
  <c r="U254" i="1"/>
  <c r="S254" i="1"/>
  <c r="R254" i="1"/>
  <c r="Q254" i="1"/>
  <c r="P254" i="1"/>
  <c r="M254" i="1"/>
  <c r="L254" i="1"/>
  <c r="K254" i="1"/>
  <c r="J254" i="1"/>
  <c r="U253" i="1"/>
  <c r="S253" i="1"/>
  <c r="R253" i="1"/>
  <c r="Q253" i="1"/>
  <c r="P253" i="1"/>
  <c r="M253" i="1"/>
  <c r="L253" i="1"/>
  <c r="K253" i="1"/>
  <c r="J253" i="1"/>
  <c r="U252" i="1"/>
  <c r="S252" i="1"/>
  <c r="R252" i="1"/>
  <c r="Q252" i="1"/>
  <c r="P252" i="1"/>
  <c r="M252" i="1"/>
  <c r="L252" i="1"/>
  <c r="K252" i="1"/>
  <c r="J252" i="1"/>
  <c r="U251" i="1"/>
  <c r="P251" i="1"/>
  <c r="J251" i="1"/>
  <c r="U250" i="1"/>
  <c r="P250" i="1"/>
  <c r="J250" i="1"/>
  <c r="X249" i="1"/>
  <c r="W249" i="1"/>
  <c r="V249" i="1"/>
  <c r="U249" i="1"/>
  <c r="Q249" i="1"/>
  <c r="P249" i="1"/>
  <c r="R249" i="1" s="1"/>
  <c r="J249" i="1"/>
  <c r="U248" i="1"/>
  <c r="P248" i="1"/>
  <c r="J248" i="1"/>
  <c r="X247" i="1"/>
  <c r="W247" i="1"/>
  <c r="V247" i="1"/>
  <c r="U247" i="1"/>
  <c r="S247" i="1"/>
  <c r="P247" i="1"/>
  <c r="R247" i="1" s="1"/>
  <c r="M247" i="1"/>
  <c r="L247" i="1"/>
  <c r="J247" i="1"/>
  <c r="K247" i="1" s="1"/>
  <c r="U246" i="1"/>
  <c r="V246" i="1" s="1"/>
  <c r="S246" i="1"/>
  <c r="Q246" i="1"/>
  <c r="P246" i="1"/>
  <c r="R246" i="1" s="1"/>
  <c r="M246" i="1"/>
  <c r="L246" i="1"/>
  <c r="K246" i="1"/>
  <c r="J246" i="1"/>
  <c r="W245" i="1"/>
  <c r="V245" i="1"/>
  <c r="U245" i="1"/>
  <c r="X245" i="1" s="1"/>
  <c r="P245" i="1"/>
  <c r="K245" i="1"/>
  <c r="J245" i="1"/>
  <c r="M245" i="1" s="1"/>
  <c r="U244" i="1"/>
  <c r="S244" i="1"/>
  <c r="Q244" i="1"/>
  <c r="P244" i="1"/>
  <c r="R244" i="1" s="1"/>
  <c r="M244" i="1"/>
  <c r="J244" i="1"/>
  <c r="U243" i="1"/>
  <c r="P243" i="1"/>
  <c r="J243" i="1"/>
  <c r="U242" i="1"/>
  <c r="P242" i="1"/>
  <c r="J242" i="1"/>
  <c r="X241" i="1"/>
  <c r="W241" i="1"/>
  <c r="V241" i="1"/>
  <c r="U241" i="1"/>
  <c r="S241" i="1"/>
  <c r="R241" i="1"/>
  <c r="Q241" i="1"/>
  <c r="P241" i="1"/>
  <c r="L241" i="1"/>
  <c r="K241" i="1"/>
  <c r="J241" i="1"/>
  <c r="M241" i="1" s="1"/>
  <c r="X240" i="1"/>
  <c r="W240" i="1"/>
  <c r="V240" i="1"/>
  <c r="U240" i="1"/>
  <c r="S240" i="1"/>
  <c r="R240" i="1"/>
  <c r="Q240" i="1"/>
  <c r="P240" i="1"/>
  <c r="L240" i="1"/>
  <c r="K240" i="1"/>
  <c r="J240" i="1"/>
  <c r="M240" i="1" s="1"/>
  <c r="X239" i="1"/>
  <c r="W239" i="1"/>
  <c r="V239" i="1"/>
  <c r="U239" i="1"/>
  <c r="S239" i="1"/>
  <c r="R239" i="1"/>
  <c r="Q239" i="1"/>
  <c r="P239" i="1"/>
  <c r="L239" i="1"/>
  <c r="K239" i="1"/>
  <c r="J239" i="1"/>
  <c r="M239" i="1" s="1"/>
  <c r="X238" i="1"/>
  <c r="W238" i="1"/>
  <c r="V238" i="1"/>
  <c r="U238" i="1"/>
  <c r="S238" i="1"/>
  <c r="R238" i="1"/>
  <c r="Q238" i="1"/>
  <c r="P238" i="1"/>
  <c r="L238" i="1"/>
  <c r="K238" i="1"/>
  <c r="J238" i="1"/>
  <c r="M238" i="1" s="1"/>
  <c r="X237" i="1"/>
  <c r="W237" i="1"/>
  <c r="V237" i="1"/>
  <c r="U237" i="1"/>
  <c r="S237" i="1"/>
  <c r="R237" i="1"/>
  <c r="Q237" i="1"/>
  <c r="P237" i="1"/>
  <c r="L237" i="1"/>
  <c r="K237" i="1"/>
  <c r="J237" i="1"/>
  <c r="M237" i="1" s="1"/>
  <c r="X236" i="1"/>
  <c r="W236" i="1"/>
  <c r="V236" i="1"/>
  <c r="U236" i="1"/>
  <c r="S236" i="1"/>
  <c r="R236" i="1"/>
  <c r="Q236" i="1"/>
  <c r="P236" i="1"/>
  <c r="L236" i="1"/>
  <c r="K236" i="1"/>
  <c r="J236" i="1"/>
  <c r="M236" i="1" s="1"/>
  <c r="U235" i="1"/>
  <c r="P235" i="1"/>
  <c r="J235" i="1"/>
  <c r="U234" i="1"/>
  <c r="P234" i="1"/>
  <c r="J234" i="1"/>
  <c r="U233" i="1"/>
  <c r="S233" i="1"/>
  <c r="R233" i="1"/>
  <c r="Q233" i="1"/>
  <c r="P233" i="1"/>
  <c r="J233" i="1"/>
  <c r="U232" i="1"/>
  <c r="S232" i="1"/>
  <c r="R232" i="1"/>
  <c r="Q232" i="1"/>
  <c r="P232" i="1"/>
  <c r="J232" i="1"/>
  <c r="U231" i="1"/>
  <c r="S231" i="1"/>
  <c r="R231" i="1"/>
  <c r="Q231" i="1"/>
  <c r="P231" i="1"/>
  <c r="J231" i="1"/>
  <c r="U230" i="1"/>
  <c r="S230" i="1"/>
  <c r="R230" i="1"/>
  <c r="Q230" i="1"/>
  <c r="P230" i="1"/>
  <c r="J230" i="1"/>
  <c r="U229" i="1"/>
  <c r="S229" i="1"/>
  <c r="R229" i="1"/>
  <c r="Q229" i="1"/>
  <c r="P229" i="1"/>
  <c r="M229" i="1"/>
  <c r="J229" i="1"/>
  <c r="U228" i="1"/>
  <c r="S228" i="1"/>
  <c r="R228" i="1"/>
  <c r="Q228" i="1"/>
  <c r="P228" i="1"/>
  <c r="M228" i="1"/>
  <c r="J228" i="1"/>
  <c r="U227" i="1"/>
  <c r="P227" i="1"/>
  <c r="J227" i="1"/>
  <c r="U226" i="1"/>
  <c r="P226" i="1"/>
  <c r="J226" i="1"/>
  <c r="X225" i="1"/>
  <c r="W225" i="1"/>
  <c r="V225" i="1"/>
  <c r="U225" i="1"/>
  <c r="S225" i="1"/>
  <c r="R225" i="1"/>
  <c r="Q225" i="1"/>
  <c r="P225" i="1"/>
  <c r="L225" i="1"/>
  <c r="K225" i="1"/>
  <c r="J225" i="1"/>
  <c r="M225" i="1" s="1"/>
  <c r="X224" i="1"/>
  <c r="W224" i="1"/>
  <c r="V224" i="1"/>
  <c r="U224" i="1"/>
  <c r="S224" i="1"/>
  <c r="R224" i="1"/>
  <c r="Q224" i="1"/>
  <c r="P224" i="1"/>
  <c r="J224" i="1"/>
  <c r="M224" i="1" s="1"/>
  <c r="X223" i="1"/>
  <c r="W223" i="1"/>
  <c r="V223" i="1"/>
  <c r="U223" i="1"/>
  <c r="S223" i="1"/>
  <c r="R223" i="1"/>
  <c r="Q223" i="1"/>
  <c r="P223" i="1"/>
  <c r="J223" i="1"/>
  <c r="M223" i="1" s="1"/>
  <c r="X222" i="1"/>
  <c r="W222" i="1"/>
  <c r="V222" i="1"/>
  <c r="U222" i="1"/>
  <c r="S222" i="1"/>
  <c r="R222" i="1"/>
  <c r="Q222" i="1"/>
  <c r="P222" i="1"/>
  <c r="K222" i="1"/>
  <c r="J222" i="1"/>
  <c r="M222" i="1" s="1"/>
  <c r="X221" i="1"/>
  <c r="W221" i="1"/>
  <c r="V221" i="1"/>
  <c r="U221" i="1"/>
  <c r="S221" i="1"/>
  <c r="R221" i="1"/>
  <c r="Q221" i="1"/>
  <c r="P221" i="1"/>
  <c r="L221" i="1"/>
  <c r="J221" i="1"/>
  <c r="M221" i="1" s="1"/>
  <c r="X220" i="1"/>
  <c r="W220" i="1"/>
  <c r="V220" i="1"/>
  <c r="U220" i="1"/>
  <c r="S220" i="1"/>
  <c r="R220" i="1"/>
  <c r="Q220" i="1"/>
  <c r="P220" i="1"/>
  <c r="K220" i="1"/>
  <c r="J220" i="1"/>
  <c r="M220" i="1" s="1"/>
  <c r="U219" i="1"/>
  <c r="P219" i="1"/>
  <c r="J219" i="1"/>
  <c r="U218" i="1"/>
  <c r="P218" i="1"/>
  <c r="J218" i="1"/>
  <c r="U217" i="1"/>
  <c r="S217" i="1"/>
  <c r="R217" i="1"/>
  <c r="Q217" i="1"/>
  <c r="P217" i="1"/>
  <c r="J217" i="1"/>
  <c r="U216" i="1"/>
  <c r="S216" i="1"/>
  <c r="R216" i="1"/>
  <c r="Q216" i="1"/>
  <c r="P216" i="1"/>
  <c r="J216" i="1"/>
  <c r="U215" i="1"/>
  <c r="S215" i="1"/>
  <c r="R215" i="1"/>
  <c r="Q215" i="1"/>
  <c r="P215" i="1"/>
  <c r="J215" i="1"/>
  <c r="U214" i="1"/>
  <c r="S214" i="1"/>
  <c r="R214" i="1"/>
  <c r="Q214" i="1"/>
  <c r="P214" i="1"/>
  <c r="J214" i="1"/>
  <c r="U213" i="1"/>
  <c r="S213" i="1"/>
  <c r="R213" i="1"/>
  <c r="Q213" i="1"/>
  <c r="P213" i="1"/>
  <c r="M213" i="1"/>
  <c r="J213" i="1"/>
  <c r="U212" i="1"/>
  <c r="S212" i="1"/>
  <c r="R212" i="1"/>
  <c r="Q212" i="1"/>
  <c r="P212" i="1"/>
  <c r="M212" i="1"/>
  <c r="J212" i="1"/>
  <c r="U211" i="1"/>
  <c r="P211" i="1"/>
  <c r="J211" i="1"/>
  <c r="U210" i="1"/>
  <c r="P210" i="1"/>
  <c r="J210" i="1"/>
  <c r="X209" i="1"/>
  <c r="W209" i="1"/>
  <c r="V209" i="1"/>
  <c r="U209" i="1"/>
  <c r="S209" i="1"/>
  <c r="R209" i="1"/>
  <c r="Q209" i="1"/>
  <c r="P209" i="1"/>
  <c r="L209" i="1"/>
  <c r="K209" i="1"/>
  <c r="J209" i="1"/>
  <c r="M209" i="1" s="1"/>
  <c r="X208" i="1"/>
  <c r="W208" i="1"/>
  <c r="V208" i="1"/>
  <c r="U208" i="1"/>
  <c r="S208" i="1"/>
  <c r="R208" i="1"/>
  <c r="Q208" i="1"/>
  <c r="P208" i="1"/>
  <c r="J208" i="1"/>
  <c r="M208" i="1" s="1"/>
  <c r="X207" i="1"/>
  <c r="W207" i="1"/>
  <c r="V207" i="1"/>
  <c r="U207" i="1"/>
  <c r="S207" i="1"/>
  <c r="R207" i="1"/>
  <c r="Q207" i="1"/>
  <c r="P207" i="1"/>
  <c r="J207" i="1"/>
  <c r="M207" i="1" s="1"/>
  <c r="X206" i="1"/>
  <c r="W206" i="1"/>
  <c r="V206" i="1"/>
  <c r="U206" i="1"/>
  <c r="S206" i="1"/>
  <c r="R206" i="1"/>
  <c r="Q206" i="1"/>
  <c r="P206" i="1"/>
  <c r="K206" i="1"/>
  <c r="J206" i="1"/>
  <c r="M206" i="1" s="1"/>
  <c r="X205" i="1"/>
  <c r="W205" i="1"/>
  <c r="V205" i="1"/>
  <c r="U205" i="1"/>
  <c r="S205" i="1"/>
  <c r="R205" i="1"/>
  <c r="Q205" i="1"/>
  <c r="P205" i="1"/>
  <c r="J205" i="1"/>
  <c r="M205" i="1" s="1"/>
  <c r="X204" i="1"/>
  <c r="W204" i="1"/>
  <c r="V204" i="1"/>
  <c r="U204" i="1"/>
  <c r="S204" i="1"/>
  <c r="R204" i="1"/>
  <c r="Q204" i="1"/>
  <c r="P204" i="1"/>
  <c r="K204" i="1"/>
  <c r="J204" i="1"/>
  <c r="M204" i="1" s="1"/>
  <c r="U203" i="1"/>
  <c r="P203" i="1"/>
  <c r="J203" i="1"/>
  <c r="U202" i="1"/>
  <c r="P202" i="1"/>
  <c r="J202" i="1"/>
  <c r="U201" i="1"/>
  <c r="S201" i="1"/>
  <c r="P201" i="1"/>
  <c r="R201" i="1" s="1"/>
  <c r="J201" i="1"/>
  <c r="U200" i="1"/>
  <c r="S200" i="1"/>
  <c r="R200" i="1"/>
  <c r="P200" i="1"/>
  <c r="Q200" i="1" s="1"/>
  <c r="M200" i="1"/>
  <c r="K200" i="1"/>
  <c r="J200" i="1"/>
  <c r="L200" i="1" s="1"/>
  <c r="U199" i="1"/>
  <c r="S199" i="1"/>
  <c r="Q199" i="1"/>
  <c r="P199" i="1"/>
  <c r="R199" i="1" s="1"/>
  <c r="M199" i="1"/>
  <c r="K199" i="1"/>
  <c r="J199" i="1"/>
  <c r="L199" i="1" s="1"/>
  <c r="U198" i="1"/>
  <c r="S198" i="1"/>
  <c r="R198" i="1"/>
  <c r="P198" i="1"/>
  <c r="Q198" i="1" s="1"/>
  <c r="J198" i="1"/>
  <c r="L198" i="1" s="1"/>
  <c r="U197" i="1"/>
  <c r="S197" i="1"/>
  <c r="R197" i="1"/>
  <c r="P197" i="1"/>
  <c r="Q197" i="1" s="1"/>
  <c r="M197" i="1"/>
  <c r="K197" i="1"/>
  <c r="J197" i="1"/>
  <c r="L197" i="1" s="1"/>
  <c r="U196" i="1"/>
  <c r="S196" i="1"/>
  <c r="Q196" i="1"/>
  <c r="P196" i="1"/>
  <c r="R196" i="1" s="1"/>
  <c r="M196" i="1"/>
  <c r="K196" i="1"/>
  <c r="J196" i="1"/>
  <c r="L196" i="1" s="1"/>
  <c r="U195" i="1"/>
  <c r="P195" i="1"/>
  <c r="J195" i="1"/>
  <c r="U194" i="1"/>
  <c r="P194" i="1"/>
  <c r="J194" i="1"/>
  <c r="X193" i="1"/>
  <c r="W193" i="1"/>
  <c r="V193" i="1"/>
  <c r="U193" i="1"/>
  <c r="S193" i="1"/>
  <c r="R193" i="1"/>
  <c r="Q193" i="1"/>
  <c r="P193" i="1"/>
  <c r="L193" i="1"/>
  <c r="J193" i="1"/>
  <c r="M193" i="1" s="1"/>
  <c r="X192" i="1"/>
  <c r="W192" i="1"/>
  <c r="V192" i="1"/>
  <c r="U192" i="1"/>
  <c r="S192" i="1"/>
  <c r="R192" i="1"/>
  <c r="Q192" i="1"/>
  <c r="P192" i="1"/>
  <c r="M192" i="1"/>
  <c r="L192" i="1"/>
  <c r="J192" i="1"/>
  <c r="K192" i="1" s="1"/>
  <c r="X191" i="1"/>
  <c r="W191" i="1"/>
  <c r="V191" i="1"/>
  <c r="U191" i="1"/>
  <c r="S191" i="1"/>
  <c r="R191" i="1"/>
  <c r="Q191" i="1"/>
  <c r="P191" i="1"/>
  <c r="M191" i="1"/>
  <c r="L191" i="1"/>
  <c r="J191" i="1"/>
  <c r="K191" i="1" s="1"/>
  <c r="X190" i="1"/>
  <c r="W190" i="1"/>
  <c r="V190" i="1"/>
  <c r="U190" i="1"/>
  <c r="S190" i="1"/>
  <c r="R190" i="1"/>
  <c r="Q190" i="1"/>
  <c r="P190" i="1"/>
  <c r="M190" i="1"/>
  <c r="L190" i="1"/>
  <c r="J190" i="1"/>
  <c r="K190" i="1" s="1"/>
  <c r="X189" i="1"/>
  <c r="W189" i="1"/>
  <c r="V189" i="1"/>
  <c r="U189" i="1"/>
  <c r="S189" i="1"/>
  <c r="R189" i="1"/>
  <c r="Q189" i="1"/>
  <c r="P189" i="1"/>
  <c r="M189" i="1"/>
  <c r="L189" i="1"/>
  <c r="J189" i="1"/>
  <c r="K189" i="1" s="1"/>
  <c r="X188" i="1"/>
  <c r="W188" i="1"/>
  <c r="V188" i="1"/>
  <c r="U188" i="1"/>
  <c r="S188" i="1"/>
  <c r="R188" i="1"/>
  <c r="Q188" i="1"/>
  <c r="P188" i="1"/>
  <c r="M188" i="1"/>
  <c r="L188" i="1"/>
  <c r="J188" i="1"/>
  <c r="K188" i="1" s="1"/>
  <c r="U187" i="1"/>
  <c r="P187" i="1"/>
  <c r="J187" i="1"/>
  <c r="U186" i="1"/>
  <c r="P186" i="1"/>
  <c r="J186" i="1"/>
  <c r="U185" i="1"/>
  <c r="W185" i="1" s="1"/>
  <c r="S185" i="1"/>
  <c r="P185" i="1"/>
  <c r="R185" i="1" s="1"/>
  <c r="K185" i="1"/>
  <c r="J185" i="1"/>
  <c r="L185" i="1" s="1"/>
  <c r="X184" i="1"/>
  <c r="V184" i="1"/>
  <c r="U184" i="1"/>
  <c r="W184" i="1" s="1"/>
  <c r="S184" i="1"/>
  <c r="R184" i="1"/>
  <c r="Q184" i="1"/>
  <c r="P184" i="1"/>
  <c r="K184" i="1"/>
  <c r="J184" i="1"/>
  <c r="L184" i="1" s="1"/>
  <c r="U183" i="1"/>
  <c r="W183" i="1" s="1"/>
  <c r="S183" i="1"/>
  <c r="P183" i="1"/>
  <c r="R183" i="1" s="1"/>
  <c r="M183" i="1"/>
  <c r="J183" i="1"/>
  <c r="L183" i="1" s="1"/>
  <c r="U182" i="1"/>
  <c r="W182" i="1" s="1"/>
  <c r="S182" i="1"/>
  <c r="R182" i="1"/>
  <c r="Q182" i="1"/>
  <c r="P182" i="1"/>
  <c r="J182" i="1"/>
  <c r="U181" i="1"/>
  <c r="W181" i="1" s="1"/>
  <c r="P181" i="1"/>
  <c r="M181" i="1"/>
  <c r="J181" i="1"/>
  <c r="L181" i="1" s="1"/>
  <c r="X180" i="1"/>
  <c r="V180" i="1"/>
  <c r="U180" i="1"/>
  <c r="W180" i="1" s="1"/>
  <c r="R180" i="1"/>
  <c r="P180" i="1"/>
  <c r="S180" i="1" s="1"/>
  <c r="K180" i="1"/>
  <c r="J180" i="1"/>
  <c r="U179" i="1"/>
  <c r="P179" i="1"/>
  <c r="J179" i="1"/>
  <c r="U178" i="1"/>
  <c r="P178" i="1"/>
  <c r="J178" i="1"/>
  <c r="X177" i="1"/>
  <c r="W177" i="1"/>
  <c r="V177" i="1"/>
  <c r="U177" i="1"/>
  <c r="S177" i="1"/>
  <c r="R177" i="1"/>
  <c r="Q177" i="1"/>
  <c r="P177" i="1"/>
  <c r="M177" i="1"/>
  <c r="L177" i="1"/>
  <c r="J177" i="1"/>
  <c r="K177" i="1" s="1"/>
  <c r="X176" i="1"/>
  <c r="W176" i="1"/>
  <c r="V176" i="1"/>
  <c r="U176" i="1"/>
  <c r="S176" i="1"/>
  <c r="R176" i="1"/>
  <c r="Q176" i="1"/>
  <c r="P176" i="1"/>
  <c r="M176" i="1"/>
  <c r="L176" i="1"/>
  <c r="J176" i="1"/>
  <c r="K176" i="1" s="1"/>
  <c r="X175" i="1"/>
  <c r="W175" i="1"/>
  <c r="V175" i="1"/>
  <c r="U175" i="1"/>
  <c r="S175" i="1"/>
  <c r="R175" i="1"/>
  <c r="Q175" i="1"/>
  <c r="P175" i="1"/>
  <c r="M175" i="1"/>
  <c r="L175" i="1"/>
  <c r="J175" i="1"/>
  <c r="K175" i="1" s="1"/>
  <c r="X174" i="1"/>
  <c r="W174" i="1"/>
  <c r="V174" i="1"/>
  <c r="U174" i="1"/>
  <c r="S174" i="1"/>
  <c r="R174" i="1"/>
  <c r="Q174" i="1"/>
  <c r="P174" i="1"/>
  <c r="M174" i="1"/>
  <c r="L174" i="1"/>
  <c r="J174" i="1"/>
  <c r="K174" i="1" s="1"/>
  <c r="X173" i="1"/>
  <c r="W173" i="1"/>
  <c r="V173" i="1"/>
  <c r="U173" i="1"/>
  <c r="S173" i="1"/>
  <c r="R173" i="1"/>
  <c r="Q173" i="1"/>
  <c r="P173" i="1"/>
  <c r="M173" i="1"/>
  <c r="L173" i="1"/>
  <c r="J173" i="1"/>
  <c r="K173" i="1" s="1"/>
  <c r="X172" i="1"/>
  <c r="W172" i="1"/>
  <c r="V172" i="1"/>
  <c r="U172" i="1"/>
  <c r="S172" i="1"/>
  <c r="R172" i="1"/>
  <c r="Q172" i="1"/>
  <c r="P172" i="1"/>
  <c r="M172" i="1"/>
  <c r="L172" i="1"/>
  <c r="J172" i="1"/>
  <c r="K172" i="1" s="1"/>
  <c r="U171" i="1"/>
  <c r="P171" i="1"/>
  <c r="J171" i="1"/>
  <c r="U170" i="1"/>
  <c r="P170" i="1"/>
  <c r="J170" i="1"/>
  <c r="U169" i="1"/>
  <c r="S169" i="1"/>
  <c r="P169" i="1"/>
  <c r="R169" i="1" s="1"/>
  <c r="J169" i="1"/>
  <c r="X168" i="1"/>
  <c r="U168" i="1"/>
  <c r="S168" i="1"/>
  <c r="P168" i="1"/>
  <c r="R168" i="1" s="1"/>
  <c r="J168" i="1"/>
  <c r="X167" i="1"/>
  <c r="U167" i="1"/>
  <c r="S167" i="1"/>
  <c r="P167" i="1"/>
  <c r="R167" i="1" s="1"/>
  <c r="J167" i="1"/>
  <c r="U166" i="1"/>
  <c r="S166" i="1"/>
  <c r="P166" i="1"/>
  <c r="R166" i="1" s="1"/>
  <c r="J166" i="1"/>
  <c r="X165" i="1"/>
  <c r="U165" i="1"/>
  <c r="S165" i="1"/>
  <c r="P165" i="1"/>
  <c r="R165" i="1" s="1"/>
  <c r="J165" i="1"/>
  <c r="X164" i="1"/>
  <c r="U164" i="1"/>
  <c r="S164" i="1"/>
  <c r="P164" i="1"/>
  <c r="R164" i="1" s="1"/>
  <c r="J164" i="1"/>
  <c r="U163" i="1"/>
  <c r="P163" i="1"/>
  <c r="J163" i="1"/>
  <c r="U162" i="1"/>
  <c r="P162" i="1"/>
  <c r="J162" i="1"/>
  <c r="U161" i="1"/>
  <c r="S161" i="1"/>
  <c r="R161" i="1"/>
  <c r="Q161" i="1"/>
  <c r="P161" i="1"/>
  <c r="M161" i="1"/>
  <c r="L161" i="1"/>
  <c r="K161" i="1"/>
  <c r="J161" i="1"/>
  <c r="U160" i="1"/>
  <c r="S160" i="1"/>
  <c r="R160" i="1"/>
  <c r="Q160" i="1"/>
  <c r="P160" i="1"/>
  <c r="M160" i="1"/>
  <c r="L160" i="1"/>
  <c r="K160" i="1"/>
  <c r="J160" i="1"/>
  <c r="U159" i="1"/>
  <c r="S159" i="1"/>
  <c r="R159" i="1"/>
  <c r="Q159" i="1"/>
  <c r="P159" i="1"/>
  <c r="M159" i="1"/>
  <c r="L159" i="1"/>
  <c r="K159" i="1"/>
  <c r="J159" i="1"/>
  <c r="U158" i="1"/>
  <c r="S158" i="1"/>
  <c r="R158" i="1"/>
  <c r="Q158" i="1"/>
  <c r="P158" i="1"/>
  <c r="M158" i="1"/>
  <c r="L158" i="1"/>
  <c r="K158" i="1"/>
  <c r="J158" i="1"/>
  <c r="W157" i="1"/>
  <c r="U157" i="1"/>
  <c r="S157" i="1"/>
  <c r="R157" i="1"/>
  <c r="Q157" i="1"/>
  <c r="P157" i="1"/>
  <c r="M157" i="1"/>
  <c r="L157" i="1"/>
  <c r="K157" i="1"/>
  <c r="J157" i="1"/>
  <c r="U156" i="1"/>
  <c r="S156" i="1"/>
  <c r="R156" i="1"/>
  <c r="Q156" i="1"/>
  <c r="P156" i="1"/>
  <c r="M156" i="1"/>
  <c r="L156" i="1"/>
  <c r="K156" i="1"/>
  <c r="J156" i="1"/>
  <c r="U155" i="1"/>
  <c r="P155" i="1"/>
  <c r="J155" i="1"/>
  <c r="U154" i="1"/>
  <c r="P154" i="1"/>
  <c r="J154" i="1"/>
  <c r="U153" i="1"/>
  <c r="P153" i="1"/>
  <c r="J153" i="1"/>
  <c r="U152" i="1"/>
  <c r="X152" i="1" s="1"/>
  <c r="P152" i="1"/>
  <c r="L152" i="1"/>
  <c r="J152" i="1"/>
  <c r="U151" i="1"/>
  <c r="P151" i="1"/>
  <c r="J151" i="1"/>
  <c r="U150" i="1"/>
  <c r="X150" i="1" s="1"/>
  <c r="P150" i="1"/>
  <c r="L150" i="1"/>
  <c r="J150" i="1"/>
  <c r="U149" i="1"/>
  <c r="P149" i="1"/>
  <c r="J149" i="1"/>
  <c r="U148" i="1"/>
  <c r="X148" i="1" s="1"/>
  <c r="P148" i="1"/>
  <c r="J148" i="1"/>
  <c r="M148" i="1" s="1"/>
  <c r="U147" i="1"/>
  <c r="P147" i="1"/>
  <c r="J147" i="1"/>
  <c r="U146" i="1"/>
  <c r="P146" i="1"/>
  <c r="J146" i="1"/>
  <c r="U145" i="1"/>
  <c r="X145" i="1" s="1"/>
  <c r="S145" i="1"/>
  <c r="R145" i="1"/>
  <c r="Q145" i="1"/>
  <c r="P145" i="1"/>
  <c r="M145" i="1"/>
  <c r="L145" i="1"/>
  <c r="K145" i="1"/>
  <c r="J145" i="1"/>
  <c r="W144" i="1"/>
  <c r="U144" i="1"/>
  <c r="X144" i="1" s="1"/>
  <c r="S144" i="1"/>
  <c r="R144" i="1"/>
  <c r="Q144" i="1"/>
  <c r="P144" i="1"/>
  <c r="M144" i="1"/>
  <c r="L144" i="1"/>
  <c r="K144" i="1"/>
  <c r="J144" i="1"/>
  <c r="W143" i="1"/>
  <c r="V143" i="1"/>
  <c r="U143" i="1"/>
  <c r="X143" i="1" s="1"/>
  <c r="S143" i="1"/>
  <c r="R143" i="1"/>
  <c r="Q143" i="1"/>
  <c r="P143" i="1"/>
  <c r="M143" i="1"/>
  <c r="L143" i="1"/>
  <c r="K143" i="1"/>
  <c r="J143" i="1"/>
  <c r="U142" i="1"/>
  <c r="X142" i="1" s="1"/>
  <c r="S142" i="1"/>
  <c r="R142" i="1"/>
  <c r="Q142" i="1"/>
  <c r="P142" i="1"/>
  <c r="M142" i="1"/>
  <c r="L142" i="1"/>
  <c r="K142" i="1"/>
  <c r="J142" i="1"/>
  <c r="U141" i="1"/>
  <c r="X141" i="1" s="1"/>
  <c r="S141" i="1"/>
  <c r="R141" i="1"/>
  <c r="Q141" i="1"/>
  <c r="P141" i="1"/>
  <c r="M141" i="1"/>
  <c r="L141" i="1"/>
  <c r="K141" i="1"/>
  <c r="J141" i="1"/>
  <c r="W140" i="1"/>
  <c r="U140" i="1"/>
  <c r="X140" i="1" s="1"/>
  <c r="S140" i="1"/>
  <c r="R140" i="1"/>
  <c r="Q140" i="1"/>
  <c r="P140" i="1"/>
  <c r="M140" i="1"/>
  <c r="L140" i="1"/>
  <c r="K140" i="1"/>
  <c r="J140" i="1"/>
  <c r="U139" i="1"/>
  <c r="P139" i="1"/>
  <c r="J139" i="1"/>
  <c r="U138" i="1"/>
  <c r="P138" i="1"/>
  <c r="J138" i="1"/>
  <c r="U137" i="1"/>
  <c r="S137" i="1"/>
  <c r="P137" i="1"/>
  <c r="J137" i="1"/>
  <c r="M137" i="1" s="1"/>
  <c r="U136" i="1"/>
  <c r="P136" i="1"/>
  <c r="S136" i="1" s="1"/>
  <c r="L136" i="1"/>
  <c r="K136" i="1"/>
  <c r="J136" i="1"/>
  <c r="M136" i="1" s="1"/>
  <c r="U135" i="1"/>
  <c r="P135" i="1"/>
  <c r="J135" i="1"/>
  <c r="M135" i="1" s="1"/>
  <c r="U134" i="1"/>
  <c r="S134" i="1"/>
  <c r="P134" i="1"/>
  <c r="J134" i="1"/>
  <c r="M134" i="1" s="1"/>
  <c r="U133" i="1"/>
  <c r="P133" i="1"/>
  <c r="S133" i="1" s="1"/>
  <c r="L133" i="1"/>
  <c r="K133" i="1"/>
  <c r="J133" i="1"/>
  <c r="M133" i="1" s="1"/>
  <c r="U132" i="1"/>
  <c r="P132" i="1"/>
  <c r="J132" i="1"/>
  <c r="M132" i="1" s="1"/>
  <c r="U131" i="1"/>
  <c r="P131" i="1"/>
  <c r="J131" i="1"/>
  <c r="U130" i="1"/>
  <c r="P130" i="1"/>
  <c r="J130" i="1"/>
  <c r="W129" i="1"/>
  <c r="V129" i="1"/>
  <c r="U129" i="1"/>
  <c r="X129" i="1" s="1"/>
  <c r="S129" i="1"/>
  <c r="R129" i="1"/>
  <c r="Q129" i="1"/>
  <c r="P129" i="1"/>
  <c r="M129" i="1"/>
  <c r="L129" i="1"/>
  <c r="K129" i="1"/>
  <c r="J129" i="1"/>
  <c r="U128" i="1"/>
  <c r="X128" i="1" s="1"/>
  <c r="S128" i="1"/>
  <c r="R128" i="1"/>
  <c r="Q128" i="1"/>
  <c r="P128" i="1"/>
  <c r="M128" i="1"/>
  <c r="L128" i="1"/>
  <c r="K128" i="1"/>
  <c r="J128" i="1"/>
  <c r="W127" i="1"/>
  <c r="V127" i="1"/>
  <c r="U127" i="1"/>
  <c r="X127" i="1" s="1"/>
  <c r="S127" i="1"/>
  <c r="R127" i="1"/>
  <c r="Q127" i="1"/>
  <c r="P127" i="1"/>
  <c r="M127" i="1"/>
  <c r="L127" i="1"/>
  <c r="K127" i="1"/>
  <c r="J127" i="1"/>
  <c r="U126" i="1"/>
  <c r="X126" i="1" s="1"/>
  <c r="S126" i="1"/>
  <c r="R126" i="1"/>
  <c r="Q126" i="1"/>
  <c r="P126" i="1"/>
  <c r="M126" i="1"/>
  <c r="L126" i="1"/>
  <c r="K126" i="1"/>
  <c r="J126" i="1"/>
  <c r="W125" i="1"/>
  <c r="U125" i="1"/>
  <c r="X125" i="1" s="1"/>
  <c r="S125" i="1"/>
  <c r="R125" i="1"/>
  <c r="Q125" i="1"/>
  <c r="P125" i="1"/>
  <c r="M125" i="1"/>
  <c r="L125" i="1"/>
  <c r="K125" i="1"/>
  <c r="J125" i="1"/>
  <c r="W124" i="1"/>
  <c r="V124" i="1"/>
  <c r="U124" i="1"/>
  <c r="X124" i="1" s="1"/>
  <c r="S124" i="1"/>
  <c r="R124" i="1"/>
  <c r="Q124" i="1"/>
  <c r="P124" i="1"/>
  <c r="M124" i="1"/>
  <c r="L124" i="1"/>
  <c r="K124" i="1"/>
  <c r="J124" i="1"/>
  <c r="U123" i="1"/>
  <c r="P123" i="1"/>
  <c r="J123" i="1"/>
  <c r="U122" i="1"/>
  <c r="P122" i="1"/>
  <c r="J122" i="1"/>
  <c r="U121" i="1"/>
  <c r="P121" i="1"/>
  <c r="M121" i="1"/>
  <c r="L121" i="1"/>
  <c r="J121" i="1"/>
  <c r="K121" i="1" s="1"/>
  <c r="X120" i="1"/>
  <c r="U120" i="1"/>
  <c r="P120" i="1"/>
  <c r="M120" i="1"/>
  <c r="L120" i="1"/>
  <c r="J120" i="1"/>
  <c r="K120" i="1" s="1"/>
  <c r="U119" i="1"/>
  <c r="X119" i="1" s="1"/>
  <c r="P119" i="1"/>
  <c r="M119" i="1"/>
  <c r="J119" i="1"/>
  <c r="L119" i="1" s="1"/>
  <c r="U118" i="1"/>
  <c r="P118" i="1"/>
  <c r="M118" i="1"/>
  <c r="L118" i="1"/>
  <c r="J118" i="1"/>
  <c r="K118" i="1" s="1"/>
  <c r="X117" i="1"/>
  <c r="U117" i="1"/>
  <c r="P117" i="1"/>
  <c r="M117" i="1"/>
  <c r="L117" i="1"/>
  <c r="J117" i="1"/>
  <c r="K117" i="1" s="1"/>
  <c r="U116" i="1"/>
  <c r="X116" i="1" s="1"/>
  <c r="P116" i="1"/>
  <c r="M116" i="1"/>
  <c r="J116" i="1"/>
  <c r="L116" i="1" s="1"/>
  <c r="U115" i="1"/>
  <c r="P115" i="1"/>
  <c r="J115" i="1"/>
  <c r="U114" i="1"/>
  <c r="P114" i="1"/>
  <c r="J114" i="1"/>
  <c r="U113" i="1"/>
  <c r="X113" i="1" s="1"/>
  <c r="S113" i="1"/>
  <c r="R113" i="1"/>
  <c r="Q113" i="1"/>
  <c r="P113" i="1"/>
  <c r="M113" i="1"/>
  <c r="L113" i="1"/>
  <c r="K113" i="1"/>
  <c r="J113" i="1"/>
  <c r="W112" i="1"/>
  <c r="U112" i="1"/>
  <c r="X112" i="1" s="1"/>
  <c r="S112" i="1"/>
  <c r="R112" i="1"/>
  <c r="Q112" i="1"/>
  <c r="P112" i="1"/>
  <c r="M112" i="1"/>
  <c r="L112" i="1"/>
  <c r="K112" i="1"/>
  <c r="J112" i="1"/>
  <c r="W111" i="1"/>
  <c r="V111" i="1"/>
  <c r="U111" i="1"/>
  <c r="X111" i="1" s="1"/>
  <c r="S111" i="1"/>
  <c r="R111" i="1"/>
  <c r="Q111" i="1"/>
  <c r="P111" i="1"/>
  <c r="M111" i="1"/>
  <c r="L111" i="1"/>
  <c r="K111" i="1"/>
  <c r="J111" i="1"/>
  <c r="U110" i="1"/>
  <c r="X110" i="1" s="1"/>
  <c r="S110" i="1"/>
  <c r="R110" i="1"/>
  <c r="Q110" i="1"/>
  <c r="P110" i="1"/>
  <c r="M110" i="1"/>
  <c r="L110" i="1"/>
  <c r="K110" i="1"/>
  <c r="J110" i="1"/>
  <c r="U109" i="1"/>
  <c r="X109" i="1" s="1"/>
  <c r="S109" i="1"/>
  <c r="R109" i="1"/>
  <c r="Q109" i="1"/>
  <c r="P109" i="1"/>
  <c r="M109" i="1"/>
  <c r="L109" i="1"/>
  <c r="K109" i="1"/>
  <c r="J109" i="1"/>
  <c r="W108" i="1"/>
  <c r="U108" i="1"/>
  <c r="X108" i="1" s="1"/>
  <c r="S108" i="1"/>
  <c r="R108" i="1"/>
  <c r="Q108" i="1"/>
  <c r="P108" i="1"/>
  <c r="M108" i="1"/>
  <c r="L108" i="1"/>
  <c r="K108" i="1"/>
  <c r="J108" i="1"/>
  <c r="U107" i="1"/>
  <c r="P107" i="1"/>
  <c r="J107" i="1"/>
  <c r="U106" i="1"/>
  <c r="P106" i="1"/>
  <c r="J106" i="1"/>
  <c r="U105" i="1"/>
  <c r="W105" i="1" s="1"/>
  <c r="P105" i="1"/>
  <c r="M105" i="1"/>
  <c r="L105" i="1"/>
  <c r="K105" i="1"/>
  <c r="J105" i="1"/>
  <c r="U104" i="1"/>
  <c r="W104" i="1" s="1"/>
  <c r="P104" i="1"/>
  <c r="M104" i="1"/>
  <c r="J104" i="1"/>
  <c r="L104" i="1" s="1"/>
  <c r="X103" i="1"/>
  <c r="V103" i="1"/>
  <c r="U103" i="1"/>
  <c r="W103" i="1" s="1"/>
  <c r="P103" i="1"/>
  <c r="M103" i="1"/>
  <c r="J103" i="1"/>
  <c r="L103" i="1" s="1"/>
  <c r="U102" i="1"/>
  <c r="W102" i="1" s="1"/>
  <c r="P102" i="1"/>
  <c r="J102" i="1"/>
  <c r="M102" i="1" s="1"/>
  <c r="U101" i="1"/>
  <c r="W101" i="1" s="1"/>
  <c r="P101" i="1"/>
  <c r="M101" i="1"/>
  <c r="L101" i="1"/>
  <c r="K101" i="1"/>
  <c r="J101" i="1"/>
  <c r="U100" i="1"/>
  <c r="W100" i="1" s="1"/>
  <c r="P100" i="1"/>
  <c r="M100" i="1"/>
  <c r="J100" i="1"/>
  <c r="L100" i="1" s="1"/>
  <c r="U99" i="1"/>
  <c r="P99" i="1"/>
  <c r="J99" i="1"/>
  <c r="U98" i="1"/>
  <c r="P98" i="1"/>
  <c r="J98" i="1"/>
  <c r="U97" i="1"/>
  <c r="X97" i="1" s="1"/>
  <c r="S97" i="1"/>
  <c r="R97" i="1"/>
  <c r="Q97" i="1"/>
  <c r="P97" i="1"/>
  <c r="M97" i="1"/>
  <c r="L97" i="1"/>
  <c r="K97" i="1"/>
  <c r="J97" i="1"/>
  <c r="W96" i="1"/>
  <c r="U96" i="1"/>
  <c r="X96" i="1" s="1"/>
  <c r="S96" i="1"/>
  <c r="R96" i="1"/>
  <c r="Q96" i="1"/>
  <c r="P96" i="1"/>
  <c r="M96" i="1"/>
  <c r="L96" i="1"/>
  <c r="K96" i="1"/>
  <c r="J96" i="1"/>
  <c r="W95" i="1"/>
  <c r="V95" i="1"/>
  <c r="U95" i="1"/>
  <c r="X95" i="1" s="1"/>
  <c r="S95" i="1"/>
  <c r="R95" i="1"/>
  <c r="Q95" i="1"/>
  <c r="P95" i="1"/>
  <c r="M95" i="1"/>
  <c r="L95" i="1"/>
  <c r="K95" i="1"/>
  <c r="J95" i="1"/>
  <c r="U94" i="1"/>
  <c r="X94" i="1" s="1"/>
  <c r="S94" i="1"/>
  <c r="R94" i="1"/>
  <c r="Q94" i="1"/>
  <c r="P94" i="1"/>
  <c r="M94" i="1"/>
  <c r="L94" i="1"/>
  <c r="K94" i="1"/>
  <c r="J94" i="1"/>
  <c r="U93" i="1"/>
  <c r="X93" i="1" s="1"/>
  <c r="S93" i="1"/>
  <c r="R93" i="1"/>
  <c r="Q93" i="1"/>
  <c r="P93" i="1"/>
  <c r="M93" i="1"/>
  <c r="L93" i="1"/>
  <c r="K93" i="1"/>
  <c r="J93" i="1"/>
  <c r="W92" i="1"/>
  <c r="U92" i="1"/>
  <c r="X92" i="1" s="1"/>
  <c r="S92" i="1"/>
  <c r="R92" i="1"/>
  <c r="Q92" i="1"/>
  <c r="P92" i="1"/>
  <c r="M92" i="1"/>
  <c r="L92" i="1"/>
  <c r="K92" i="1"/>
  <c r="J92" i="1"/>
  <c r="U91" i="1"/>
  <c r="P91" i="1"/>
  <c r="J91" i="1"/>
  <c r="U90" i="1"/>
  <c r="P90" i="1"/>
  <c r="J90" i="1"/>
  <c r="U89" i="1"/>
  <c r="W89" i="1" s="1"/>
  <c r="P89" i="1"/>
  <c r="M89" i="1"/>
  <c r="L89" i="1"/>
  <c r="K89" i="1"/>
  <c r="J89" i="1"/>
  <c r="U88" i="1"/>
  <c r="W88" i="1" s="1"/>
  <c r="P88" i="1"/>
  <c r="M88" i="1"/>
  <c r="J88" i="1"/>
  <c r="L88" i="1" s="1"/>
  <c r="X87" i="1"/>
  <c r="V87" i="1"/>
  <c r="U87" i="1"/>
  <c r="W87" i="1" s="1"/>
  <c r="P87" i="1"/>
  <c r="M87" i="1"/>
  <c r="J87" i="1"/>
  <c r="L87" i="1" s="1"/>
  <c r="U86" i="1"/>
  <c r="W86" i="1" s="1"/>
  <c r="P86" i="1"/>
  <c r="J86" i="1"/>
  <c r="L4" i="1" s="1" a="1"/>
  <c r="L4" i="1" s="1"/>
  <c r="U85" i="1"/>
  <c r="W85" i="1" s="1"/>
  <c r="P85" i="1"/>
  <c r="M85" i="1"/>
  <c r="L85" i="1"/>
  <c r="K85" i="1"/>
  <c r="J85" i="1"/>
  <c r="U84" i="1"/>
  <c r="W84" i="1" s="1"/>
  <c r="P84" i="1"/>
  <c r="M84" i="1"/>
  <c r="J84" i="1"/>
  <c r="L84" i="1" s="1"/>
  <c r="U83" i="1"/>
  <c r="P83" i="1"/>
  <c r="J83" i="1"/>
  <c r="U82" i="1"/>
  <c r="P82" i="1"/>
  <c r="J82" i="1"/>
  <c r="U81" i="1"/>
  <c r="X81" i="1" s="1"/>
  <c r="S81" i="1"/>
  <c r="R81" i="1"/>
  <c r="Q81" i="1"/>
  <c r="P81" i="1"/>
  <c r="M81" i="1"/>
  <c r="L81" i="1"/>
  <c r="K81" i="1"/>
  <c r="J81" i="1"/>
  <c r="W80" i="1"/>
  <c r="U80" i="1"/>
  <c r="X80" i="1" s="1"/>
  <c r="S80" i="1"/>
  <c r="R80" i="1"/>
  <c r="Q80" i="1"/>
  <c r="P80" i="1"/>
  <c r="M80" i="1"/>
  <c r="L80" i="1"/>
  <c r="K80" i="1"/>
  <c r="J80" i="1"/>
  <c r="W79" i="1"/>
  <c r="V79" i="1"/>
  <c r="U79" i="1"/>
  <c r="X79" i="1" s="1"/>
  <c r="S79" i="1"/>
  <c r="R79" i="1"/>
  <c r="Q79" i="1"/>
  <c r="P79" i="1"/>
  <c r="M79" i="1"/>
  <c r="L79" i="1"/>
  <c r="K79" i="1"/>
  <c r="J79" i="1"/>
  <c r="U78" i="1"/>
  <c r="X78" i="1" s="1"/>
  <c r="S78" i="1"/>
  <c r="R78" i="1"/>
  <c r="Q78" i="1"/>
  <c r="P78" i="1"/>
  <c r="M78" i="1"/>
  <c r="L78" i="1"/>
  <c r="K78" i="1"/>
  <c r="J78" i="1"/>
  <c r="U77" i="1"/>
  <c r="X77" i="1" s="1"/>
  <c r="S77" i="1"/>
  <c r="R77" i="1"/>
  <c r="Q77" i="1"/>
  <c r="P77" i="1"/>
  <c r="M77" i="1"/>
  <c r="L77" i="1"/>
  <c r="K77" i="1"/>
  <c r="J77" i="1"/>
  <c r="X76" i="1"/>
  <c r="U76" i="1"/>
  <c r="W76" i="1" s="1"/>
  <c r="S76" i="1"/>
  <c r="R76" i="1"/>
  <c r="Q76" i="1"/>
  <c r="P76" i="1"/>
  <c r="M76" i="1"/>
  <c r="L76" i="1"/>
  <c r="K76" i="1"/>
  <c r="J76" i="1"/>
  <c r="U75" i="1"/>
  <c r="P75" i="1"/>
  <c r="J75" i="1"/>
  <c r="U74" i="1"/>
  <c r="P74" i="1"/>
  <c r="J74" i="1"/>
  <c r="V73" i="1"/>
  <c r="U73" i="1"/>
  <c r="W73" i="1" s="1"/>
  <c r="S73" i="1"/>
  <c r="Q73" i="1"/>
  <c r="P73" i="1"/>
  <c r="R73" i="1" s="1"/>
  <c r="M73" i="1"/>
  <c r="J73" i="1"/>
  <c r="L73" i="1" s="1"/>
  <c r="X72" i="1"/>
  <c r="U72" i="1"/>
  <c r="W72" i="1" s="1"/>
  <c r="S72" i="1"/>
  <c r="P72" i="1"/>
  <c r="R72" i="1" s="1"/>
  <c r="M72" i="1"/>
  <c r="L72" i="1"/>
  <c r="K72" i="1"/>
  <c r="J72" i="1"/>
  <c r="U71" i="1"/>
  <c r="W71" i="1" s="1"/>
  <c r="P71" i="1"/>
  <c r="R71" i="1" s="1"/>
  <c r="L71" i="1"/>
  <c r="K71" i="1"/>
  <c r="J71" i="1"/>
  <c r="M71" i="1" s="1"/>
  <c r="X70" i="1"/>
  <c r="V70" i="1"/>
  <c r="U70" i="1"/>
  <c r="W70" i="1" s="1"/>
  <c r="S70" i="1"/>
  <c r="Q70" i="1"/>
  <c r="P70" i="1"/>
  <c r="R70" i="1" s="1"/>
  <c r="L70" i="1"/>
  <c r="J70" i="1"/>
  <c r="M70" i="1" s="1"/>
  <c r="U69" i="1"/>
  <c r="W69" i="1" s="1"/>
  <c r="P69" i="1"/>
  <c r="R69" i="1" s="1"/>
  <c r="M69" i="1"/>
  <c r="J69" i="1"/>
  <c r="L69" i="1" s="1"/>
  <c r="U68" i="1"/>
  <c r="W68" i="1" s="1"/>
  <c r="S68" i="1"/>
  <c r="Q68" i="1"/>
  <c r="P68" i="1"/>
  <c r="R68" i="1" s="1"/>
  <c r="M68" i="1"/>
  <c r="L68" i="1"/>
  <c r="K68" i="1"/>
  <c r="J68" i="1"/>
  <c r="U67" i="1"/>
  <c r="P67" i="1"/>
  <c r="J67" i="1"/>
  <c r="U66" i="1"/>
  <c r="P66" i="1"/>
  <c r="J66" i="1"/>
  <c r="X65" i="1"/>
  <c r="U65" i="1"/>
  <c r="W65" i="1" s="1"/>
  <c r="S65" i="1"/>
  <c r="R65" i="1"/>
  <c r="Q65" i="1"/>
  <c r="P65" i="1"/>
  <c r="M65" i="1"/>
  <c r="L65" i="1"/>
  <c r="K65" i="1"/>
  <c r="J65" i="1"/>
  <c r="X64" i="1"/>
  <c r="U64" i="1"/>
  <c r="W64" i="1" s="1"/>
  <c r="S64" i="1"/>
  <c r="R64" i="1"/>
  <c r="Q64" i="1"/>
  <c r="P64" i="1"/>
  <c r="M64" i="1"/>
  <c r="L64" i="1"/>
  <c r="K64" i="1"/>
  <c r="J64" i="1"/>
  <c r="X63" i="1"/>
  <c r="U63" i="1"/>
  <c r="W63" i="1" s="1"/>
  <c r="S63" i="1"/>
  <c r="R63" i="1"/>
  <c r="Q63" i="1"/>
  <c r="P63" i="1"/>
  <c r="M63" i="1"/>
  <c r="L63" i="1"/>
  <c r="K63" i="1"/>
  <c r="J63" i="1"/>
  <c r="X62" i="1"/>
  <c r="U62" i="1"/>
  <c r="W62" i="1" s="1"/>
  <c r="S62" i="1"/>
  <c r="R62" i="1"/>
  <c r="Q62" i="1"/>
  <c r="P62" i="1"/>
  <c r="M62" i="1"/>
  <c r="L62" i="1"/>
  <c r="K62" i="1"/>
  <c r="J62" i="1"/>
  <c r="X61" i="1"/>
  <c r="U61" i="1"/>
  <c r="W61" i="1" s="1"/>
  <c r="S61" i="1"/>
  <c r="R61" i="1"/>
  <c r="Q61" i="1"/>
  <c r="P61" i="1"/>
  <c r="M61" i="1"/>
  <c r="L61" i="1"/>
  <c r="K61" i="1"/>
  <c r="J61" i="1"/>
  <c r="X60" i="1"/>
  <c r="U60" i="1"/>
  <c r="W60" i="1" s="1"/>
  <c r="S60" i="1"/>
  <c r="R60" i="1"/>
  <c r="Q60" i="1"/>
  <c r="P60" i="1"/>
  <c r="M60" i="1"/>
  <c r="L60" i="1"/>
  <c r="K60" i="1"/>
  <c r="J60" i="1"/>
  <c r="U59" i="1"/>
  <c r="P59" i="1"/>
  <c r="J59" i="1"/>
  <c r="U58" i="1"/>
  <c r="P58" i="1"/>
  <c r="J58" i="1"/>
  <c r="V57" i="1"/>
  <c r="U57" i="1"/>
  <c r="W57" i="1" s="1"/>
  <c r="S57" i="1"/>
  <c r="Q57" i="1"/>
  <c r="P57" i="1"/>
  <c r="R57" i="1" s="1"/>
  <c r="M57" i="1"/>
  <c r="J57" i="1"/>
  <c r="L57" i="1" s="1"/>
  <c r="X56" i="1"/>
  <c r="U56" i="1"/>
  <c r="W56" i="1" s="1"/>
  <c r="P56" i="1"/>
  <c r="R56" i="1" s="1"/>
  <c r="M56" i="1"/>
  <c r="L56" i="1"/>
  <c r="K56" i="1"/>
  <c r="J56" i="1"/>
  <c r="U55" i="1"/>
  <c r="W55" i="1" s="1"/>
  <c r="P55" i="1"/>
  <c r="R55" i="1" s="1"/>
  <c r="L55" i="1"/>
  <c r="K55" i="1"/>
  <c r="J55" i="1"/>
  <c r="M55" i="1" s="1"/>
  <c r="X54" i="1"/>
  <c r="V54" i="1"/>
  <c r="U54" i="1"/>
  <c r="W54" i="1" s="1"/>
  <c r="S54" i="1"/>
  <c r="Q54" i="1"/>
  <c r="P54" i="1"/>
  <c r="R54" i="1" s="1"/>
  <c r="J54" i="1"/>
  <c r="M54" i="1" s="1"/>
  <c r="X53" i="1"/>
  <c r="U53" i="1"/>
  <c r="W53" i="1" s="1"/>
  <c r="P53" i="1"/>
  <c r="R53" i="1" s="1"/>
  <c r="M53" i="1"/>
  <c r="J53" i="1"/>
  <c r="L53" i="1" s="1"/>
  <c r="U52" i="1"/>
  <c r="W52" i="1" s="1"/>
  <c r="S52" i="1"/>
  <c r="Q52" i="1"/>
  <c r="P52" i="1"/>
  <c r="R52" i="1" s="1"/>
  <c r="M52" i="1"/>
  <c r="L52" i="1"/>
  <c r="K52" i="1"/>
  <c r="J52" i="1"/>
  <c r="U51" i="1"/>
  <c r="P51" i="1"/>
  <c r="J51" i="1"/>
  <c r="U50" i="1"/>
  <c r="P50" i="1"/>
  <c r="J50" i="1"/>
  <c r="X49" i="1"/>
  <c r="U49" i="1"/>
  <c r="W49" i="1" s="1"/>
  <c r="S49" i="1"/>
  <c r="R49" i="1"/>
  <c r="Q49" i="1"/>
  <c r="P49" i="1"/>
  <c r="M49" i="1"/>
  <c r="L49" i="1"/>
  <c r="K49" i="1"/>
  <c r="J49" i="1"/>
  <c r="X48" i="1"/>
  <c r="U48" i="1"/>
  <c r="W48" i="1" s="1"/>
  <c r="S48" i="1"/>
  <c r="R48" i="1"/>
  <c r="Q48" i="1"/>
  <c r="P48" i="1"/>
  <c r="M48" i="1"/>
  <c r="L48" i="1"/>
  <c r="K48" i="1"/>
  <c r="J48" i="1"/>
  <c r="X47" i="1"/>
  <c r="U47" i="1"/>
  <c r="W47" i="1" s="1"/>
  <c r="S47" i="1"/>
  <c r="R47" i="1"/>
  <c r="Q47" i="1"/>
  <c r="P47" i="1"/>
  <c r="M47" i="1"/>
  <c r="L47" i="1"/>
  <c r="K47" i="1"/>
  <c r="J47" i="1"/>
  <c r="X46" i="1"/>
  <c r="U46" i="1"/>
  <c r="W46" i="1" s="1"/>
  <c r="S46" i="1"/>
  <c r="R46" i="1"/>
  <c r="Q46" i="1"/>
  <c r="P46" i="1"/>
  <c r="M46" i="1"/>
  <c r="L46" i="1"/>
  <c r="K46" i="1"/>
  <c r="J46" i="1"/>
  <c r="X45" i="1"/>
  <c r="U45" i="1"/>
  <c r="W45" i="1" s="1"/>
  <c r="S45" i="1"/>
  <c r="R45" i="1"/>
  <c r="Q45" i="1"/>
  <c r="P45" i="1"/>
  <c r="M45" i="1"/>
  <c r="L45" i="1"/>
  <c r="K45" i="1"/>
  <c r="J45" i="1"/>
  <c r="X44" i="1"/>
  <c r="U44" i="1"/>
  <c r="W44" i="1" s="1"/>
  <c r="S44" i="1"/>
  <c r="R44" i="1"/>
  <c r="Q44" i="1"/>
  <c r="P44" i="1"/>
  <c r="M44" i="1"/>
  <c r="L44" i="1"/>
  <c r="K44" i="1"/>
  <c r="J44" i="1"/>
  <c r="U43" i="1"/>
  <c r="P43" i="1"/>
  <c r="J43" i="1"/>
  <c r="U42" i="1"/>
  <c r="P42" i="1"/>
  <c r="J42" i="1"/>
  <c r="V41" i="1"/>
  <c r="U41" i="1"/>
  <c r="W41" i="1" s="1"/>
  <c r="S41" i="1"/>
  <c r="Q41" i="1"/>
  <c r="P41" i="1"/>
  <c r="R41" i="1" s="1"/>
  <c r="M41" i="1"/>
  <c r="J41" i="1"/>
  <c r="L41" i="1" s="1"/>
  <c r="X40" i="1"/>
  <c r="U40" i="1"/>
  <c r="W40" i="1" s="1"/>
  <c r="P40" i="1"/>
  <c r="R40" i="1" s="1"/>
  <c r="M40" i="1"/>
  <c r="L40" i="1"/>
  <c r="K40" i="1"/>
  <c r="J40" i="1"/>
  <c r="U39" i="1"/>
  <c r="W39" i="1" s="1"/>
  <c r="P39" i="1"/>
  <c r="R39" i="1" s="1"/>
  <c r="M39" i="1"/>
  <c r="L39" i="1"/>
  <c r="K39" i="1"/>
  <c r="J39" i="1"/>
  <c r="X38" i="1"/>
  <c r="V38" i="1"/>
  <c r="U38" i="1"/>
  <c r="W38" i="1" s="1"/>
  <c r="S38" i="1"/>
  <c r="Q38" i="1"/>
  <c r="P38" i="1"/>
  <c r="R38" i="1" s="1"/>
  <c r="J38" i="1"/>
  <c r="M38" i="1" s="1"/>
  <c r="X37" i="1"/>
  <c r="U37" i="1"/>
  <c r="W37" i="1" s="1"/>
  <c r="P37" i="1"/>
  <c r="R37" i="1" s="1"/>
  <c r="M37" i="1"/>
  <c r="J37" i="1"/>
  <c r="L37" i="1" s="1"/>
  <c r="U36" i="1"/>
  <c r="W36" i="1" s="1"/>
  <c r="S36" i="1"/>
  <c r="Q36" i="1"/>
  <c r="P36" i="1"/>
  <c r="R36" i="1" s="1"/>
  <c r="M36" i="1"/>
  <c r="L36" i="1"/>
  <c r="K36" i="1"/>
  <c r="J36" i="1"/>
  <c r="U35" i="1"/>
  <c r="P35" i="1"/>
  <c r="J35" i="1"/>
  <c r="U34" i="1"/>
  <c r="P34" i="1"/>
  <c r="J34" i="1"/>
  <c r="X33" i="1"/>
  <c r="U33" i="1"/>
  <c r="W33" i="1" s="1"/>
  <c r="S33" i="1"/>
  <c r="R33" i="1"/>
  <c r="Q33" i="1"/>
  <c r="P33" i="1"/>
  <c r="M33" i="1"/>
  <c r="L33" i="1"/>
  <c r="K33" i="1"/>
  <c r="J33" i="1"/>
  <c r="X32" i="1"/>
  <c r="U32" i="1"/>
  <c r="W32" i="1" s="1"/>
  <c r="S32" i="1"/>
  <c r="R32" i="1"/>
  <c r="Q32" i="1"/>
  <c r="P32" i="1"/>
  <c r="M32" i="1"/>
  <c r="L32" i="1"/>
  <c r="K32" i="1"/>
  <c r="J32" i="1"/>
  <c r="X31" i="1"/>
  <c r="U31" i="1"/>
  <c r="W31" i="1" s="1"/>
  <c r="S31" i="1"/>
  <c r="R31" i="1"/>
  <c r="Q31" i="1"/>
  <c r="P31" i="1"/>
  <c r="M31" i="1"/>
  <c r="L31" i="1"/>
  <c r="K31" i="1"/>
  <c r="J31" i="1"/>
  <c r="X30" i="1"/>
  <c r="U30" i="1"/>
  <c r="W30" i="1" s="1"/>
  <c r="S30" i="1"/>
  <c r="R30" i="1"/>
  <c r="Q30" i="1"/>
  <c r="P30" i="1"/>
  <c r="M30" i="1"/>
  <c r="L30" i="1"/>
  <c r="K30" i="1"/>
  <c r="J30" i="1"/>
  <c r="X29" i="1"/>
  <c r="U29" i="1"/>
  <c r="W29" i="1" s="1"/>
  <c r="S29" i="1"/>
  <c r="R29" i="1"/>
  <c r="Q29" i="1"/>
  <c r="P29" i="1"/>
  <c r="M29" i="1"/>
  <c r="L29" i="1"/>
  <c r="K29" i="1"/>
  <c r="J29" i="1"/>
  <c r="X28" i="1"/>
  <c r="U28" i="1"/>
  <c r="W28" i="1" s="1"/>
  <c r="S28" i="1"/>
  <c r="R28" i="1"/>
  <c r="Q28" i="1"/>
  <c r="P28" i="1"/>
  <c r="M28" i="1"/>
  <c r="L28" i="1"/>
  <c r="K28" i="1"/>
  <c r="J28" i="1"/>
  <c r="U27" i="1"/>
  <c r="P27" i="1"/>
  <c r="J27" i="1"/>
  <c r="U26" i="1"/>
  <c r="P26" i="1"/>
  <c r="S3" i="1" s="1"/>
  <c r="J26" i="1"/>
  <c r="U25" i="1"/>
  <c r="W25" i="1" s="1"/>
  <c r="S25" i="1"/>
  <c r="Q25" i="1"/>
  <c r="P25" i="1"/>
  <c r="R25" i="1" s="1"/>
  <c r="M25" i="1"/>
  <c r="J25" i="1"/>
  <c r="L25" i="1" s="1"/>
  <c r="X24" i="1"/>
  <c r="U24" i="1"/>
  <c r="W24" i="1" s="1"/>
  <c r="P24" i="1"/>
  <c r="R24" i="1" s="1"/>
  <c r="M24" i="1"/>
  <c r="L24" i="1"/>
  <c r="K24" i="1"/>
  <c r="J24" i="1"/>
  <c r="U23" i="1"/>
  <c r="W23" i="1" s="1"/>
  <c r="P23" i="1"/>
  <c r="R23" i="1" s="1"/>
  <c r="M23" i="1"/>
  <c r="L23" i="1"/>
  <c r="K23" i="1"/>
  <c r="J23" i="1"/>
  <c r="X22" i="1"/>
  <c r="U22" i="1"/>
  <c r="W22" i="1" s="1"/>
  <c r="S22" i="1"/>
  <c r="Q22" i="1"/>
  <c r="P22" i="1"/>
  <c r="R22" i="1" s="1"/>
  <c r="J22" i="1"/>
  <c r="M22" i="1" s="1"/>
  <c r="X21" i="1"/>
  <c r="U21" i="1"/>
  <c r="W21" i="1" s="1"/>
  <c r="P21" i="1"/>
  <c r="R21" i="1" s="1"/>
  <c r="M21" i="1"/>
  <c r="J21" i="1"/>
  <c r="L21" i="1" s="1"/>
  <c r="U20" i="1"/>
  <c r="W20" i="1" s="1"/>
  <c r="S20" i="1"/>
  <c r="Q20" i="1"/>
  <c r="P20" i="1"/>
  <c r="R20" i="1" s="1"/>
  <c r="M20" i="1"/>
  <c r="L20" i="1"/>
  <c r="K20" i="1"/>
  <c r="J20" i="1"/>
  <c r="U19" i="1"/>
  <c r="P19" i="1"/>
  <c r="J19" i="1"/>
  <c r="U18" i="1"/>
  <c r="P18" i="1"/>
  <c r="J18" i="1"/>
  <c r="X17" i="1"/>
  <c r="U17" i="1"/>
  <c r="W17" i="1" s="1"/>
  <c r="S17" i="1"/>
  <c r="R17" i="1"/>
  <c r="Q17" i="1"/>
  <c r="P17" i="1"/>
  <c r="M17" i="1"/>
  <c r="L17" i="1"/>
  <c r="K17" i="1"/>
  <c r="J17" i="1"/>
  <c r="X16" i="1"/>
  <c r="U16" i="1"/>
  <c r="W16" i="1" s="1"/>
  <c r="S16" i="1"/>
  <c r="R16" i="1"/>
  <c r="Q16" i="1"/>
  <c r="P16" i="1"/>
  <c r="M16" i="1"/>
  <c r="L16" i="1"/>
  <c r="K16" i="1"/>
  <c r="J16" i="1"/>
  <c r="X15" i="1"/>
  <c r="U15" i="1"/>
  <c r="W15" i="1" s="1"/>
  <c r="S15" i="1"/>
  <c r="R15" i="1"/>
  <c r="Q15" i="1"/>
  <c r="P15" i="1"/>
  <c r="M15" i="1"/>
  <c r="L15" i="1"/>
  <c r="K15" i="1"/>
  <c r="J15" i="1"/>
  <c r="X14" i="1"/>
  <c r="U14" i="1"/>
  <c r="W14" i="1" s="1"/>
  <c r="S14" i="1"/>
  <c r="R14" i="1"/>
  <c r="Q14" i="1"/>
  <c r="P14" i="1"/>
  <c r="M14" i="1"/>
  <c r="L14" i="1"/>
  <c r="K14" i="1"/>
  <c r="J14" i="1"/>
  <c r="X13" i="1"/>
  <c r="U13" i="1"/>
  <c r="W13" i="1" s="1"/>
  <c r="S13" i="1"/>
  <c r="R13" i="1"/>
  <c r="Q13" i="1"/>
  <c r="P13" i="1"/>
  <c r="M13" i="1"/>
  <c r="L13" i="1"/>
  <c r="K13" i="1"/>
  <c r="J13" i="1"/>
  <c r="X12" i="1"/>
  <c r="U12" i="1"/>
  <c r="W12" i="1" s="1"/>
  <c r="S12" i="1"/>
  <c r="R12" i="1"/>
  <c r="Q12" i="1"/>
  <c r="P12" i="1"/>
  <c r="M12" i="1"/>
  <c r="L12" i="1"/>
  <c r="K12" i="1"/>
  <c r="J12" i="1"/>
  <c r="AC5" i="1"/>
  <c r="AB5" i="1"/>
  <c r="X5" i="1"/>
  <c r="W5" i="1"/>
  <c r="V5" i="1"/>
  <c r="K5" i="1" a="1"/>
  <c r="K5" i="1" s="1"/>
  <c r="AC4" i="1"/>
  <c r="X4" i="1"/>
  <c r="W4" i="1"/>
  <c r="V4" i="1"/>
  <c r="X3" i="1"/>
  <c r="W3" i="1"/>
  <c r="V3" i="1"/>
  <c r="T3" i="1"/>
  <c r="U8" i="1" s="1"/>
  <c r="X2" i="1"/>
  <c r="AC3" i="1" s="1"/>
  <c r="W2" i="1"/>
  <c r="V2" i="1"/>
  <c r="AA4" i="1" s="1"/>
  <c r="R8" i="1" l="1"/>
  <c r="Q8" i="1"/>
  <c r="P8" i="1"/>
  <c r="L9" i="1"/>
  <c r="M9" i="1"/>
  <c r="K9" i="1"/>
  <c r="H10" i="1"/>
  <c r="I10" i="1"/>
  <c r="J10" i="1"/>
  <c r="AB4" i="1"/>
  <c r="AB3" i="1"/>
  <c r="V23" i="1"/>
  <c r="V39" i="1"/>
  <c r="V55" i="1"/>
  <c r="V71" i="1"/>
  <c r="V78" i="1"/>
  <c r="V84" i="1"/>
  <c r="K86" i="1"/>
  <c r="R87" i="1"/>
  <c r="Q87" i="1"/>
  <c r="V88" i="1"/>
  <c r="V94" i="1"/>
  <c r="V100" i="1"/>
  <c r="K102" i="1"/>
  <c r="R103" i="1"/>
  <c r="Q103" i="1"/>
  <c r="V104" i="1"/>
  <c r="V110" i="1"/>
  <c r="K132" i="1"/>
  <c r="K135" i="1"/>
  <c r="V142" i="1"/>
  <c r="M165" i="1"/>
  <c r="K165" i="1"/>
  <c r="W169" i="1"/>
  <c r="X169" i="1"/>
  <c r="V169" i="1"/>
  <c r="AA3" i="1"/>
  <c r="W116" i="1"/>
  <c r="V116" i="1"/>
  <c r="R133" i="1"/>
  <c r="Q133" i="1"/>
  <c r="R136" i="1"/>
  <c r="Q136" i="1"/>
  <c r="W148" i="1"/>
  <c r="V148" i="1"/>
  <c r="V12" i="1"/>
  <c r="V13" i="1"/>
  <c r="V14" i="1"/>
  <c r="V15" i="1"/>
  <c r="V16" i="1"/>
  <c r="V17" i="1"/>
  <c r="Q21" i="1"/>
  <c r="X23" i="1"/>
  <c r="K25" i="1"/>
  <c r="V28" i="1"/>
  <c r="V29" i="1"/>
  <c r="V30" i="1"/>
  <c r="V31" i="1"/>
  <c r="V32" i="1"/>
  <c r="V33" i="1"/>
  <c r="Q37" i="1"/>
  <c r="X39" i="1"/>
  <c r="K41" i="1"/>
  <c r="V44" i="1"/>
  <c r="V45" i="1"/>
  <c r="V46" i="1"/>
  <c r="V47" i="1"/>
  <c r="V48" i="1"/>
  <c r="V49" i="1"/>
  <c r="Q53" i="1"/>
  <c r="Q652" i="1" s="1"/>
  <c r="X55" i="1"/>
  <c r="K57" i="1"/>
  <c r="V60" i="1"/>
  <c r="V61" i="1"/>
  <c r="V62" i="1"/>
  <c r="V63" i="1"/>
  <c r="V64" i="1"/>
  <c r="V65" i="1"/>
  <c r="Q69" i="1"/>
  <c r="X71" i="1"/>
  <c r="K73" i="1"/>
  <c r="V76" i="1"/>
  <c r="V77" i="1"/>
  <c r="W78" i="1"/>
  <c r="X84" i="1"/>
  <c r="L86" i="1"/>
  <c r="S87" i="1"/>
  <c r="X88" i="1"/>
  <c r="V93" i="1"/>
  <c r="W94" i="1"/>
  <c r="X100" i="1"/>
  <c r="L102" i="1"/>
  <c r="S103" i="1"/>
  <c r="X104" i="1"/>
  <c r="V109" i="1"/>
  <c r="W110" i="1"/>
  <c r="R118" i="1"/>
  <c r="Q118" i="1"/>
  <c r="R121" i="1"/>
  <c r="Q121" i="1"/>
  <c r="L132" i="1"/>
  <c r="W133" i="1"/>
  <c r="V133" i="1"/>
  <c r="L135" i="1"/>
  <c r="W136" i="1"/>
  <c r="V136" i="1"/>
  <c r="V141" i="1"/>
  <c r="W142" i="1"/>
  <c r="M149" i="1"/>
  <c r="K149" i="1"/>
  <c r="M151" i="1"/>
  <c r="K151" i="1"/>
  <c r="M153" i="1"/>
  <c r="K153" i="1"/>
  <c r="X160" i="1"/>
  <c r="V160" i="1"/>
  <c r="L165" i="1"/>
  <c r="L216" i="1"/>
  <c r="L671" i="1" s="1"/>
  <c r="L673" i="1" s="1"/>
  <c r="K216" i="1"/>
  <c r="M216" i="1"/>
  <c r="W119" i="1"/>
  <c r="V119" i="1"/>
  <c r="W150" i="1"/>
  <c r="V150" i="1"/>
  <c r="W152" i="1"/>
  <c r="V152" i="1"/>
  <c r="X161" i="1"/>
  <c r="W161" i="1"/>
  <c r="V161" i="1"/>
  <c r="M167" i="1"/>
  <c r="L167" i="1"/>
  <c r="K167" i="1"/>
  <c r="V358" i="1"/>
  <c r="X358" i="1"/>
  <c r="W358" i="1"/>
  <c r="K3" i="1" a="1"/>
  <c r="K3" i="1" s="1"/>
  <c r="K4" i="1" a="1"/>
  <c r="K4" i="1" s="1"/>
  <c r="S21" i="1"/>
  <c r="V22" i="1"/>
  <c r="S37" i="1"/>
  <c r="S53" i="1"/>
  <c r="S659" i="1" s="1"/>
  <c r="S661" i="1" s="1"/>
  <c r="S69" i="1"/>
  <c r="W77" i="1"/>
  <c r="M86" i="1"/>
  <c r="V92" i="1"/>
  <c r="W93" i="1"/>
  <c r="V108" i="1"/>
  <c r="W109" i="1"/>
  <c r="S118" i="1"/>
  <c r="S663" i="1" s="1"/>
  <c r="S665" i="1" s="1"/>
  <c r="S121" i="1"/>
  <c r="X133" i="1"/>
  <c r="X136" i="1"/>
  <c r="V140" i="1"/>
  <c r="W141" i="1"/>
  <c r="L149" i="1"/>
  <c r="L151" i="1"/>
  <c r="L153" i="1"/>
  <c r="W160" i="1"/>
  <c r="W167" i="1"/>
  <c r="V167" i="1"/>
  <c r="L232" i="1"/>
  <c r="K232" i="1"/>
  <c r="M232" i="1"/>
  <c r="S8" i="1"/>
  <c r="R86" i="1"/>
  <c r="Q86" i="1"/>
  <c r="R102" i="1"/>
  <c r="Q102" i="1"/>
  <c r="W118" i="1"/>
  <c r="V118" i="1"/>
  <c r="W121" i="1"/>
  <c r="V121" i="1"/>
  <c r="R132" i="1"/>
  <c r="Q132" i="1"/>
  <c r="R135" i="1"/>
  <c r="Q135" i="1"/>
  <c r="R149" i="1"/>
  <c r="Q149" i="1"/>
  <c r="R151" i="1"/>
  <c r="R667" i="1" s="1"/>
  <c r="R669" i="1" s="1"/>
  <c r="Q151" i="1"/>
  <c r="R153" i="1"/>
  <c r="Q153" i="1"/>
  <c r="X159" i="1"/>
  <c r="V159" i="1"/>
  <c r="X286" i="1"/>
  <c r="W286" i="1"/>
  <c r="V286" i="1"/>
  <c r="W293" i="1"/>
  <c r="V293" i="1"/>
  <c r="X293" i="1"/>
  <c r="L3" i="1" a="1"/>
  <c r="L3" i="1" s="1"/>
  <c r="T8" i="1"/>
  <c r="V21" i="1"/>
  <c r="V37" i="1"/>
  <c r="V53" i="1"/>
  <c r="V69" i="1"/>
  <c r="S86" i="1"/>
  <c r="S102" i="1"/>
  <c r="X118" i="1"/>
  <c r="X121" i="1"/>
  <c r="V128" i="1"/>
  <c r="S132" i="1"/>
  <c r="K134" i="1"/>
  <c r="S135" i="1"/>
  <c r="K137" i="1"/>
  <c r="S149" i="1"/>
  <c r="S151" i="1"/>
  <c r="S153" i="1"/>
  <c r="W159" i="1"/>
  <c r="W165" i="1"/>
  <c r="V165" i="1"/>
  <c r="M168" i="1"/>
  <c r="L168" i="1"/>
  <c r="K168" i="1"/>
  <c r="S181" i="1"/>
  <c r="R181" i="1"/>
  <c r="Q181" i="1"/>
  <c r="AA5" i="1"/>
  <c r="X69" i="1"/>
  <c r="R117" i="1"/>
  <c r="Q117" i="1"/>
  <c r="R120" i="1"/>
  <c r="Q120" i="1"/>
  <c r="W128" i="1"/>
  <c r="W132" i="1"/>
  <c r="V132" i="1"/>
  <c r="L134" i="1"/>
  <c r="W135" i="1"/>
  <c r="V135" i="1"/>
  <c r="L137" i="1"/>
  <c r="L675" i="1" s="1"/>
  <c r="L677" i="1" s="1"/>
  <c r="W149" i="1"/>
  <c r="V149" i="1"/>
  <c r="W151" i="1"/>
  <c r="V151" i="1"/>
  <c r="W153" i="1"/>
  <c r="V153" i="1"/>
  <c r="X158" i="1"/>
  <c r="V158" i="1"/>
  <c r="V20" i="1"/>
  <c r="V36" i="1"/>
  <c r="V52" i="1"/>
  <c r="V68" i="1"/>
  <c r="K84" i="1"/>
  <c r="R85" i="1"/>
  <c r="R659" i="1" s="1"/>
  <c r="R661" i="1" s="1"/>
  <c r="Q85" i="1"/>
  <c r="V86" i="1"/>
  <c r="K88" i="1"/>
  <c r="K671" i="1" s="1"/>
  <c r="K673" i="1" s="1"/>
  <c r="R89" i="1"/>
  <c r="Q89" i="1"/>
  <c r="Q675" i="1" s="1"/>
  <c r="Q677" i="1" s="1"/>
  <c r="K100" i="1"/>
  <c r="R101" i="1"/>
  <c r="Q101" i="1"/>
  <c r="V102" i="1"/>
  <c r="K104" i="1"/>
  <c r="R105" i="1"/>
  <c r="Q105" i="1"/>
  <c r="K116" i="1"/>
  <c r="S117" i="1"/>
  <c r="K119" i="1"/>
  <c r="S120" i="1"/>
  <c r="V126" i="1"/>
  <c r="X132" i="1"/>
  <c r="X135" i="1"/>
  <c r="K148" i="1"/>
  <c r="X149" i="1"/>
  <c r="X151" i="1"/>
  <c r="X153" i="1"/>
  <c r="W158" i="1"/>
  <c r="M164" i="1"/>
  <c r="K164" i="1"/>
  <c r="M166" i="1"/>
  <c r="L166" i="1"/>
  <c r="K166" i="1"/>
  <c r="L182" i="1"/>
  <c r="M182" i="1"/>
  <c r="K182" i="1"/>
  <c r="L5" i="1" a="1"/>
  <c r="L5" i="1" s="1"/>
  <c r="X20" i="1"/>
  <c r="K22" i="1"/>
  <c r="K663" i="1" s="1"/>
  <c r="K665" i="1" s="1"/>
  <c r="Q24" i="1"/>
  <c r="X36" i="1"/>
  <c r="K38" i="1"/>
  <c r="Q40" i="1"/>
  <c r="X52" i="1"/>
  <c r="K54" i="1"/>
  <c r="Q56" i="1"/>
  <c r="X68" i="1"/>
  <c r="K70" i="1"/>
  <c r="Q72" i="1"/>
  <c r="Q671" i="1" s="1"/>
  <c r="Q673" i="1" s="1"/>
  <c r="S85" i="1"/>
  <c r="X86" i="1"/>
  <c r="S89" i="1"/>
  <c r="S675" i="1" s="1"/>
  <c r="S677" i="1" s="1"/>
  <c r="S101" i="1"/>
  <c r="X102" i="1"/>
  <c r="S105" i="1"/>
  <c r="W117" i="1"/>
  <c r="V117" i="1"/>
  <c r="W120" i="1"/>
  <c r="V120" i="1"/>
  <c r="V125" i="1"/>
  <c r="W126" i="1"/>
  <c r="R134" i="1"/>
  <c r="Q134" i="1"/>
  <c r="Q663" i="1" s="1"/>
  <c r="Q665" i="1" s="1"/>
  <c r="R137" i="1"/>
  <c r="Q137" i="1"/>
  <c r="L148" i="1"/>
  <c r="M150" i="1"/>
  <c r="K150" i="1"/>
  <c r="M152" i="1"/>
  <c r="M671" i="1" s="1"/>
  <c r="M673" i="1" s="1"/>
  <c r="K152" i="1"/>
  <c r="X157" i="1"/>
  <c r="V157" i="1"/>
  <c r="L164" i="1"/>
  <c r="L655" i="1" s="1"/>
  <c r="L657" i="1" s="1"/>
  <c r="W168" i="1"/>
  <c r="V168" i="1"/>
  <c r="L180" i="1"/>
  <c r="M180" i="1"/>
  <c r="M655" i="1" s="1"/>
  <c r="M657" i="1" s="1"/>
  <c r="L22" i="1"/>
  <c r="L652" i="1" s="1"/>
  <c r="S24" i="1"/>
  <c r="S671" i="1" s="1"/>
  <c r="S673" i="1" s="1"/>
  <c r="V25" i="1"/>
  <c r="L38" i="1"/>
  <c r="S40" i="1"/>
  <c r="L54" i="1"/>
  <c r="L651" i="1" s="1"/>
  <c r="S56" i="1"/>
  <c r="K21" i="1"/>
  <c r="K659" i="1" s="1"/>
  <c r="K661" i="1" s="1"/>
  <c r="Q23" i="1"/>
  <c r="Q651" i="1" s="1"/>
  <c r="X25" i="1"/>
  <c r="K37" i="1"/>
  <c r="Q39" i="1"/>
  <c r="X41" i="1"/>
  <c r="K53" i="1"/>
  <c r="Q55" i="1"/>
  <c r="X57" i="1"/>
  <c r="K69" i="1"/>
  <c r="Q71" i="1"/>
  <c r="X73" i="1"/>
  <c r="V81" i="1"/>
  <c r="R84" i="1"/>
  <c r="R655" i="1" s="1"/>
  <c r="R657" i="1" s="1"/>
  <c r="Q84" i="1"/>
  <c r="Q655" i="1" s="1"/>
  <c r="Q657" i="1" s="1"/>
  <c r="V85" i="1"/>
  <c r="K87" i="1"/>
  <c r="R88" i="1"/>
  <c r="R671" i="1" s="1"/>
  <c r="R673" i="1" s="1"/>
  <c r="Q88" i="1"/>
  <c r="V89" i="1"/>
  <c r="V97" i="1"/>
  <c r="R100" i="1"/>
  <c r="Q100" i="1"/>
  <c r="V101" i="1"/>
  <c r="K103" i="1"/>
  <c r="R104" i="1"/>
  <c r="Q104" i="1"/>
  <c r="V105" i="1"/>
  <c r="V113" i="1"/>
  <c r="R116" i="1"/>
  <c r="Q116" i="1"/>
  <c r="R119" i="1"/>
  <c r="Q119" i="1"/>
  <c r="W134" i="1"/>
  <c r="V134" i="1"/>
  <c r="W137" i="1"/>
  <c r="V137" i="1"/>
  <c r="V145" i="1"/>
  <c r="R148" i="1"/>
  <c r="R651" i="1" s="1"/>
  <c r="Q148" i="1"/>
  <c r="R150" i="1"/>
  <c r="Q150" i="1"/>
  <c r="R152" i="1"/>
  <c r="Q152" i="1"/>
  <c r="X156" i="1"/>
  <c r="V156" i="1"/>
  <c r="W166" i="1"/>
  <c r="V166" i="1"/>
  <c r="M169" i="1"/>
  <c r="L169" i="1"/>
  <c r="K169" i="1"/>
  <c r="K675" i="1" s="1"/>
  <c r="K677" i="1" s="1"/>
  <c r="S23" i="1"/>
  <c r="S652" i="1" s="1"/>
  <c r="V24" i="1"/>
  <c r="S39" i="1"/>
  <c r="V40" i="1"/>
  <c r="S55" i="1"/>
  <c r="V56" i="1"/>
  <c r="S71" i="1"/>
  <c r="V72" i="1"/>
  <c r="V80" i="1"/>
  <c r="W81" i="1"/>
  <c r="S84" i="1"/>
  <c r="S655" i="1" s="1"/>
  <c r="S657" i="1" s="1"/>
  <c r="X85" i="1"/>
  <c r="S88" i="1"/>
  <c r="X89" i="1"/>
  <c r="V96" i="1"/>
  <c r="W97" i="1"/>
  <c r="S100" i="1"/>
  <c r="X101" i="1"/>
  <c r="S104" i="1"/>
  <c r="X105" i="1"/>
  <c r="V112" i="1"/>
  <c r="W113" i="1"/>
  <c r="S116" i="1"/>
  <c r="S119" i="1"/>
  <c r="X134" i="1"/>
  <c r="X137" i="1"/>
  <c r="V144" i="1"/>
  <c r="W145" i="1"/>
  <c r="S148" i="1"/>
  <c r="S150" i="1"/>
  <c r="S152" i="1"/>
  <c r="W156" i="1"/>
  <c r="W164" i="1"/>
  <c r="V164" i="1"/>
  <c r="X166" i="1"/>
  <c r="X201" i="1"/>
  <c r="W201" i="1"/>
  <c r="V201" i="1"/>
  <c r="X217" i="1"/>
  <c r="W217" i="1"/>
  <c r="V217" i="1"/>
  <c r="X233" i="1"/>
  <c r="W233" i="1"/>
  <c r="V233" i="1"/>
  <c r="X244" i="1"/>
  <c r="W244" i="1"/>
  <c r="X254" i="1"/>
  <c r="W254" i="1"/>
  <c r="V254" i="1"/>
  <c r="W261" i="1"/>
  <c r="V261" i="1"/>
  <c r="M391" i="1"/>
  <c r="L391" i="1"/>
  <c r="K391" i="1"/>
  <c r="Q183" i="1"/>
  <c r="V185" i="1"/>
  <c r="X198" i="1"/>
  <c r="W198" i="1"/>
  <c r="V198" i="1"/>
  <c r="X212" i="1"/>
  <c r="W212" i="1"/>
  <c r="V212" i="1"/>
  <c r="X228" i="1"/>
  <c r="W228" i="1"/>
  <c r="V228" i="1"/>
  <c r="V244" i="1"/>
  <c r="X261" i="1"/>
  <c r="X276" i="1"/>
  <c r="W276" i="1"/>
  <c r="X308" i="1"/>
  <c r="W308" i="1"/>
  <c r="V308" i="1"/>
  <c r="R656" i="1"/>
  <c r="Q656" i="1"/>
  <c r="S656" i="1"/>
  <c r="S660" i="1"/>
  <c r="R660" i="1"/>
  <c r="Q660" i="1"/>
  <c r="R664" i="1"/>
  <c r="Q664" i="1"/>
  <c r="S664" i="1"/>
  <c r="S668" i="1"/>
  <c r="R668" i="1"/>
  <c r="Q668" i="1"/>
  <c r="S672" i="1"/>
  <c r="R672" i="1"/>
  <c r="Q672" i="1"/>
  <c r="S676" i="1"/>
  <c r="R676" i="1"/>
  <c r="Q676" i="1"/>
  <c r="K181" i="1"/>
  <c r="X185" i="1"/>
  <c r="L213" i="1"/>
  <c r="K213" i="1"/>
  <c r="L229" i="1"/>
  <c r="K229" i="1"/>
  <c r="V276" i="1"/>
  <c r="X285" i="1"/>
  <c r="W285" i="1"/>
  <c r="V285" i="1"/>
  <c r="R353" i="1"/>
  <c r="S353" i="1"/>
  <c r="Q353" i="1"/>
  <c r="M364" i="1"/>
  <c r="K364" i="1"/>
  <c r="L364" i="1"/>
  <c r="M367" i="1"/>
  <c r="K367" i="1"/>
  <c r="L367" i="1"/>
  <c r="V389" i="1"/>
  <c r="X389" i="1"/>
  <c r="W389" i="1"/>
  <c r="X214" i="1"/>
  <c r="W214" i="1"/>
  <c r="V214" i="1"/>
  <c r="X230" i="1"/>
  <c r="W230" i="1"/>
  <c r="V230" i="1"/>
  <c r="X253" i="1"/>
  <c r="W253" i="1"/>
  <c r="V253" i="1"/>
  <c r="X257" i="1"/>
  <c r="W257" i="1"/>
  <c r="V257" i="1"/>
  <c r="W332" i="1"/>
  <c r="X332" i="1"/>
  <c r="V332" i="1"/>
  <c r="W353" i="1"/>
  <c r="X353" i="1"/>
  <c r="V353" i="1"/>
  <c r="S528" i="1"/>
  <c r="R528" i="1"/>
  <c r="Q528" i="1"/>
  <c r="K208" i="1"/>
  <c r="L215" i="1"/>
  <c r="K215" i="1"/>
  <c r="K224" i="1"/>
  <c r="L231" i="1"/>
  <c r="K231" i="1"/>
  <c r="R245" i="1"/>
  <c r="Q245" i="1"/>
  <c r="M248" i="1"/>
  <c r="L248" i="1"/>
  <c r="K248" i="1"/>
  <c r="M280" i="1"/>
  <c r="L280" i="1"/>
  <c r="K280" i="1"/>
  <c r="R309" i="1"/>
  <c r="S309" i="1"/>
  <c r="Q309" i="1"/>
  <c r="R312" i="1"/>
  <c r="S312" i="1"/>
  <c r="Q312" i="1"/>
  <c r="L324" i="1"/>
  <c r="K324" i="1"/>
  <c r="S443" i="1"/>
  <c r="R443" i="1"/>
  <c r="Q443" i="1"/>
  <c r="V183" i="1"/>
  <c r="X197" i="1"/>
  <c r="W197" i="1"/>
  <c r="V197" i="1"/>
  <c r="X200" i="1"/>
  <c r="W200" i="1"/>
  <c r="V200" i="1"/>
  <c r="K207" i="1"/>
  <c r="L208" i="1"/>
  <c r="M215" i="1"/>
  <c r="M667" i="1" s="1"/>
  <c r="M669" i="1" s="1"/>
  <c r="X216" i="1"/>
  <c r="W216" i="1"/>
  <c r="V216" i="1"/>
  <c r="K223" i="1"/>
  <c r="L224" i="1"/>
  <c r="M231" i="1"/>
  <c r="X232" i="1"/>
  <c r="W232" i="1"/>
  <c r="V232" i="1"/>
  <c r="S245" i="1"/>
  <c r="W246" i="1"/>
  <c r="R248" i="1"/>
  <c r="S248" i="1"/>
  <c r="Q248" i="1"/>
  <c r="R277" i="1"/>
  <c r="S277" i="1"/>
  <c r="Q277" i="1"/>
  <c r="R280" i="1"/>
  <c r="S280" i="1"/>
  <c r="Q280" i="1"/>
  <c r="X284" i="1"/>
  <c r="W284" i="1"/>
  <c r="V284" i="1"/>
  <c r="X312" i="1"/>
  <c r="W312" i="1"/>
  <c r="V312" i="1"/>
  <c r="M324" i="1"/>
  <c r="X328" i="1"/>
  <c r="W328" i="1"/>
  <c r="V328" i="1"/>
  <c r="R334" i="1"/>
  <c r="S334" i="1"/>
  <c r="Q334" i="1"/>
  <c r="X183" i="1"/>
  <c r="L201" i="1"/>
  <c r="K201" i="1"/>
  <c r="L207" i="1"/>
  <c r="L667" i="1" s="1"/>
  <c r="L669" i="1" s="1"/>
  <c r="L217" i="1"/>
  <c r="K217" i="1"/>
  <c r="L223" i="1"/>
  <c r="L233" i="1"/>
  <c r="K233" i="1"/>
  <c r="X246" i="1"/>
  <c r="X248" i="1"/>
  <c r="V248" i="1"/>
  <c r="X252" i="1"/>
  <c r="W252" i="1"/>
  <c r="V252" i="1"/>
  <c r="X256" i="1"/>
  <c r="W256" i="1"/>
  <c r="V256" i="1"/>
  <c r="R262" i="1"/>
  <c r="S262" i="1"/>
  <c r="Q262" i="1"/>
  <c r="X280" i="1"/>
  <c r="W280" i="1"/>
  <c r="V280" i="1"/>
  <c r="M313" i="1"/>
  <c r="L313" i="1"/>
  <c r="K313" i="1"/>
  <c r="M329" i="1"/>
  <c r="L329" i="1"/>
  <c r="K329" i="1"/>
  <c r="W334" i="1"/>
  <c r="X334" i="1"/>
  <c r="V334" i="1"/>
  <c r="W341" i="1"/>
  <c r="V341" i="1"/>
  <c r="R456" i="1"/>
  <c r="Q456" i="1"/>
  <c r="S456" i="1"/>
  <c r="Q180" i="1"/>
  <c r="V182" i="1"/>
  <c r="M185" i="1"/>
  <c r="K198" i="1"/>
  <c r="M201" i="1"/>
  <c r="M675" i="1" s="1"/>
  <c r="M677" i="1" s="1"/>
  <c r="K205" i="1"/>
  <c r="L206" i="1"/>
  <c r="L212" i="1"/>
  <c r="K212" i="1"/>
  <c r="M217" i="1"/>
  <c r="K221" i="1"/>
  <c r="L222" i="1"/>
  <c r="L228" i="1"/>
  <c r="K228" i="1"/>
  <c r="K655" i="1" s="1"/>
  <c r="K657" i="1" s="1"/>
  <c r="M233" i="1"/>
  <c r="L244" i="1"/>
  <c r="K244" i="1"/>
  <c r="W248" i="1"/>
  <c r="X265" i="1"/>
  <c r="W265" i="1"/>
  <c r="V265" i="1"/>
  <c r="M281" i="1"/>
  <c r="L281" i="1"/>
  <c r="X341" i="1"/>
  <c r="V361" i="1"/>
  <c r="X361" i="1"/>
  <c r="W361" i="1"/>
  <c r="R373" i="1"/>
  <c r="Q373" i="1"/>
  <c r="S373" i="1"/>
  <c r="S395" i="1"/>
  <c r="Q395" i="1"/>
  <c r="R395" i="1"/>
  <c r="X182" i="1"/>
  <c r="M198" i="1"/>
  <c r="L205" i="1"/>
  <c r="L659" i="1" s="1"/>
  <c r="L661" i="1" s="1"/>
  <c r="X213" i="1"/>
  <c r="W213" i="1"/>
  <c r="V213" i="1"/>
  <c r="X229" i="1"/>
  <c r="W229" i="1"/>
  <c r="V229" i="1"/>
  <c r="M249" i="1"/>
  <c r="L249" i="1"/>
  <c r="L276" i="1"/>
  <c r="K276" i="1"/>
  <c r="X287" i="1"/>
  <c r="W287" i="1"/>
  <c r="V287" i="1"/>
  <c r="L308" i="1"/>
  <c r="K308" i="1"/>
  <c r="R407" i="1"/>
  <c r="Q407" i="1"/>
  <c r="S407" i="1"/>
  <c r="Q164" i="1"/>
  <c r="Q165" i="1"/>
  <c r="Q166" i="1"/>
  <c r="Q167" i="1"/>
  <c r="Q168" i="1"/>
  <c r="Q169" i="1"/>
  <c r="V181" i="1"/>
  <c r="M184" i="1"/>
  <c r="Q185" i="1"/>
  <c r="X196" i="1"/>
  <c r="W196" i="1"/>
  <c r="V196" i="1"/>
  <c r="X199" i="1"/>
  <c r="W199" i="1"/>
  <c r="V199" i="1"/>
  <c r="Q201" i="1"/>
  <c r="L204" i="1"/>
  <c r="L214" i="1"/>
  <c r="K214" i="1"/>
  <c r="L220" i="1"/>
  <c r="L230" i="1"/>
  <c r="K230" i="1"/>
  <c r="K249" i="1"/>
  <c r="X255" i="1"/>
  <c r="W255" i="1"/>
  <c r="V255" i="1"/>
  <c r="M263" i="1"/>
  <c r="L263" i="1"/>
  <c r="K263" i="1"/>
  <c r="M276" i="1"/>
  <c r="M295" i="1"/>
  <c r="L295" i="1"/>
  <c r="K295" i="1"/>
  <c r="M308" i="1"/>
  <c r="S317" i="1"/>
  <c r="R317" i="1"/>
  <c r="Q317" i="1"/>
  <c r="W321" i="1"/>
  <c r="X321" i="1"/>
  <c r="V321" i="1"/>
  <c r="X324" i="1"/>
  <c r="W324" i="1"/>
  <c r="V324" i="1"/>
  <c r="R360" i="1"/>
  <c r="S360" i="1"/>
  <c r="Q360" i="1"/>
  <c r="X181" i="1"/>
  <c r="K183" i="1"/>
  <c r="K667" i="1" s="1"/>
  <c r="K669" i="1" s="1"/>
  <c r="K193" i="1"/>
  <c r="M214" i="1"/>
  <c r="X215" i="1"/>
  <c r="W215" i="1"/>
  <c r="V215" i="1"/>
  <c r="M230" i="1"/>
  <c r="X231" i="1"/>
  <c r="W231" i="1"/>
  <c r="V231" i="1"/>
  <c r="R263" i="1"/>
  <c r="S263" i="1"/>
  <c r="R295" i="1"/>
  <c r="S295" i="1"/>
  <c r="Q295" i="1"/>
  <c r="W317" i="1"/>
  <c r="X317" i="1"/>
  <c r="V317" i="1"/>
  <c r="R320" i="1"/>
  <c r="Q320" i="1"/>
  <c r="M368" i="1"/>
  <c r="K368" i="1"/>
  <c r="L368" i="1"/>
  <c r="L245" i="1"/>
  <c r="S249" i="1"/>
  <c r="W262" i="1"/>
  <c r="L277" i="1"/>
  <c r="S281" i="1"/>
  <c r="W294" i="1"/>
  <c r="L309" i="1"/>
  <c r="S313" i="1"/>
  <c r="R321" i="1"/>
  <c r="R675" i="1" s="1"/>
  <c r="R677" i="1" s="1"/>
  <c r="L325" i="1"/>
  <c r="X336" i="1"/>
  <c r="W342" i="1"/>
  <c r="X349" i="1"/>
  <c r="X387" i="1"/>
  <c r="W387" i="1"/>
  <c r="Q389" i="1"/>
  <c r="S389" i="1"/>
  <c r="R414" i="1"/>
  <c r="S414" i="1"/>
  <c r="Q414" i="1"/>
  <c r="X535" i="1"/>
  <c r="W535" i="1"/>
  <c r="V535" i="1"/>
  <c r="Q247" i="1"/>
  <c r="Q279" i="1"/>
  <c r="Q311" i="1"/>
  <c r="V335" i="1"/>
  <c r="V348" i="1"/>
  <c r="L360" i="1"/>
  <c r="M360" i="1"/>
  <c r="K360" i="1"/>
  <c r="X373" i="1"/>
  <c r="V373" i="1"/>
  <c r="V387" i="1"/>
  <c r="R389" i="1"/>
  <c r="X395" i="1"/>
  <c r="V395" i="1"/>
  <c r="X398" i="1"/>
  <c r="W398" i="1"/>
  <c r="X428" i="1"/>
  <c r="W428" i="1"/>
  <c r="R439" i="1"/>
  <c r="Q439" i="1"/>
  <c r="S439" i="1"/>
  <c r="R499" i="1"/>
  <c r="Q499" i="1"/>
  <c r="S499" i="1"/>
  <c r="L374" i="1"/>
  <c r="M374" i="1"/>
  <c r="X407" i="1"/>
  <c r="V407" i="1"/>
  <c r="W487" i="1"/>
  <c r="V487" i="1"/>
  <c r="X487" i="1"/>
  <c r="Q388" i="1"/>
  <c r="R388" i="1"/>
  <c r="M423" i="1"/>
  <c r="L423" i="1"/>
  <c r="R436" i="1"/>
  <c r="Q436" i="1"/>
  <c r="S436" i="1"/>
  <c r="X446" i="1"/>
  <c r="W446" i="1"/>
  <c r="V446" i="1"/>
  <c r="Q265" i="1"/>
  <c r="K293" i="1"/>
  <c r="Q297" i="1"/>
  <c r="V310" i="1"/>
  <c r="V319" i="1"/>
  <c r="V326" i="1"/>
  <c r="V333" i="1"/>
  <c r="V352" i="1"/>
  <c r="M366" i="1"/>
  <c r="K366" i="1"/>
  <c r="S377" i="1"/>
  <c r="R377" i="1"/>
  <c r="X397" i="1"/>
  <c r="V397" i="1"/>
  <c r="S400" i="1"/>
  <c r="R400" i="1"/>
  <c r="Q400" i="1"/>
  <c r="M408" i="1"/>
  <c r="L408" i="1"/>
  <c r="X430" i="1"/>
  <c r="W430" i="1"/>
  <c r="W468" i="1"/>
  <c r="X468" i="1"/>
  <c r="V468" i="1"/>
  <c r="X483" i="1"/>
  <c r="W483" i="1"/>
  <c r="V483" i="1"/>
  <c r="R558" i="1"/>
  <c r="Q558" i="1"/>
  <c r="S558" i="1"/>
  <c r="M560" i="1"/>
  <c r="L560" i="1"/>
  <c r="K560" i="1"/>
  <c r="X391" i="1"/>
  <c r="V391" i="1"/>
  <c r="R419" i="1"/>
  <c r="Q419" i="1"/>
  <c r="S419" i="1"/>
  <c r="S475" i="1"/>
  <c r="R475" i="1"/>
  <c r="L292" i="1"/>
  <c r="S296" i="1"/>
  <c r="W309" i="1"/>
  <c r="X318" i="1"/>
  <c r="W325" i="1"/>
  <c r="S337" i="1"/>
  <c r="S350" i="1"/>
  <c r="V351" i="1"/>
  <c r="W356" i="1"/>
  <c r="L376" i="1"/>
  <c r="K376" i="1"/>
  <c r="W377" i="1"/>
  <c r="V377" i="1"/>
  <c r="W391" i="1"/>
  <c r="X423" i="1"/>
  <c r="W423" i="1"/>
  <c r="Q448" i="1"/>
  <c r="S448" i="1"/>
  <c r="R448" i="1"/>
  <c r="L471" i="1"/>
  <c r="K471" i="1"/>
  <c r="Q475" i="1"/>
  <c r="X516" i="1"/>
  <c r="W516" i="1"/>
  <c r="R534" i="1"/>
  <c r="Q534" i="1"/>
  <c r="S534" i="1"/>
  <c r="V288" i="1"/>
  <c r="K328" i="1"/>
  <c r="Q336" i="1"/>
  <c r="V345" i="1"/>
  <c r="Q349" i="1"/>
  <c r="X351" i="1"/>
  <c r="X356" i="1"/>
  <c r="S359" i="1"/>
  <c r="Q359" i="1"/>
  <c r="M365" i="1"/>
  <c r="M659" i="1" s="1"/>
  <c r="M661" i="1" s="1"/>
  <c r="K365" i="1"/>
  <c r="Q366" i="1"/>
  <c r="M369" i="1"/>
  <c r="K369" i="1"/>
  <c r="V374" i="1"/>
  <c r="M376" i="1"/>
  <c r="X377" i="1"/>
  <c r="L392" i="1"/>
  <c r="M392" i="1"/>
  <c r="X403" i="1"/>
  <c r="V403" i="1"/>
  <c r="V423" i="1"/>
  <c r="M435" i="1"/>
  <c r="L435" i="1"/>
  <c r="K435" i="1"/>
  <c r="M471" i="1"/>
  <c r="R510" i="1"/>
  <c r="Q510" i="1"/>
  <c r="X524" i="1"/>
  <c r="W524" i="1"/>
  <c r="V524" i="1"/>
  <c r="Q261" i="1"/>
  <c r="W288" i="1"/>
  <c r="Q293" i="1"/>
  <c r="S294" i="1"/>
  <c r="X316" i="1"/>
  <c r="S336" i="1"/>
  <c r="V337" i="1"/>
  <c r="S349" i="1"/>
  <c r="V350" i="1"/>
  <c r="L361" i="1"/>
  <c r="M361" i="1"/>
  <c r="S366" i="1"/>
  <c r="L369" i="1"/>
  <c r="L373" i="1"/>
  <c r="K373" i="1"/>
  <c r="X374" i="1"/>
  <c r="R376" i="1"/>
  <c r="Q376" i="1"/>
  <c r="K392" i="1"/>
  <c r="W403" i="1"/>
  <c r="S411" i="1"/>
  <c r="R411" i="1"/>
  <c r="V421" i="1"/>
  <c r="X421" i="1"/>
  <c r="W421" i="1"/>
  <c r="S432" i="1"/>
  <c r="R432" i="1"/>
  <c r="X438" i="1"/>
  <c r="W438" i="1"/>
  <c r="W455" i="1"/>
  <c r="X455" i="1"/>
  <c r="S510" i="1"/>
  <c r="M373" i="1"/>
  <c r="S376" i="1"/>
  <c r="X396" i="1"/>
  <c r="W396" i="1"/>
  <c r="V396" i="1"/>
  <c r="R405" i="1"/>
  <c r="Q405" i="1"/>
  <c r="R424" i="1"/>
  <c r="Q424" i="1"/>
  <c r="S552" i="1"/>
  <c r="R552" i="1"/>
  <c r="Q552" i="1"/>
  <c r="R491" i="1"/>
  <c r="Q491" i="1"/>
  <c r="X492" i="1"/>
  <c r="W492" i="1"/>
  <c r="V492" i="1"/>
  <c r="W500" i="1"/>
  <c r="V500" i="1"/>
  <c r="R502" i="1"/>
  <c r="Q502" i="1"/>
  <c r="M572" i="1"/>
  <c r="L572" i="1"/>
  <c r="M606" i="1"/>
  <c r="L606" i="1"/>
  <c r="K606" i="1"/>
  <c r="M622" i="1"/>
  <c r="L622" i="1"/>
  <c r="X637" i="1"/>
  <c r="W637" i="1"/>
  <c r="V637" i="1"/>
  <c r="R406" i="1"/>
  <c r="Q406" i="1"/>
  <c r="X412" i="1"/>
  <c r="W412" i="1"/>
  <c r="R437" i="1"/>
  <c r="Q437" i="1"/>
  <c r="M454" i="1"/>
  <c r="L454" i="1"/>
  <c r="K454" i="1"/>
  <c r="R470" i="1"/>
  <c r="Q470" i="1"/>
  <c r="S491" i="1"/>
  <c r="X495" i="1"/>
  <c r="W495" i="1"/>
  <c r="V495" i="1"/>
  <c r="X500" i="1"/>
  <c r="S502" i="1"/>
  <c r="M555" i="1"/>
  <c r="L555" i="1"/>
  <c r="K555" i="1"/>
  <c r="K572" i="1"/>
  <c r="M582" i="1"/>
  <c r="L582" i="1"/>
  <c r="K582" i="1"/>
  <c r="M590" i="1"/>
  <c r="L590" i="1"/>
  <c r="K590" i="1"/>
  <c r="S606" i="1"/>
  <c r="Q606" i="1"/>
  <c r="K622" i="1"/>
  <c r="X623" i="1"/>
  <c r="W623" i="1"/>
  <c r="V623" i="1"/>
  <c r="R420" i="1"/>
  <c r="Q420" i="1"/>
  <c r="S420" i="1"/>
  <c r="R454" i="1"/>
  <c r="Q454" i="1"/>
  <c r="X462" i="1"/>
  <c r="V462" i="1"/>
  <c r="M467" i="1"/>
  <c r="L467" i="1"/>
  <c r="K467" i="1"/>
  <c r="X477" i="1"/>
  <c r="W477" i="1"/>
  <c r="V477" i="1"/>
  <c r="S507" i="1"/>
  <c r="R507" i="1"/>
  <c r="X511" i="1"/>
  <c r="W511" i="1"/>
  <c r="M532" i="1"/>
  <c r="L532" i="1"/>
  <c r="R547" i="1"/>
  <c r="Q547" i="1"/>
  <c r="L552" i="1"/>
  <c r="K552" i="1"/>
  <c r="S555" i="1"/>
  <c r="R555" i="1"/>
  <c r="Q555" i="1"/>
  <c r="Q580" i="1"/>
  <c r="S580" i="1"/>
  <c r="M377" i="1"/>
  <c r="S387" i="1"/>
  <c r="M405" i="1"/>
  <c r="X411" i="1"/>
  <c r="V411" i="1"/>
  <c r="K419" i="1"/>
  <c r="R423" i="1"/>
  <c r="Q423" i="1"/>
  <c r="S423" i="1"/>
  <c r="X424" i="1"/>
  <c r="W429" i="1"/>
  <c r="K439" i="1"/>
  <c r="V452" i="1"/>
  <c r="S454" i="1"/>
  <c r="W462" i="1"/>
  <c r="S464" i="1"/>
  <c r="R464" i="1"/>
  <c r="R467" i="1"/>
  <c r="Q467" i="1"/>
  <c r="X470" i="1"/>
  <c r="W470" i="1"/>
  <c r="V470" i="1"/>
  <c r="R483" i="1"/>
  <c r="Q483" i="1"/>
  <c r="L487" i="1"/>
  <c r="L503" i="1"/>
  <c r="K503" i="1"/>
  <c r="Q507" i="1"/>
  <c r="V511" i="1"/>
  <c r="K532" i="1"/>
  <c r="S547" i="1"/>
  <c r="M552" i="1"/>
  <c r="R580" i="1"/>
  <c r="X604" i="1"/>
  <c r="V604" i="1"/>
  <c r="R422" i="1"/>
  <c r="Q422" i="1"/>
  <c r="X427" i="1"/>
  <c r="V427" i="1"/>
  <c r="X444" i="1"/>
  <c r="W444" i="1"/>
  <c r="R469" i="1"/>
  <c r="Q469" i="1"/>
  <c r="S469" i="1"/>
  <c r="L484" i="1"/>
  <c r="K484" i="1"/>
  <c r="S496" i="1"/>
  <c r="R496" i="1"/>
  <c r="Q496" i="1"/>
  <c r="X503" i="1"/>
  <c r="W503" i="1"/>
  <c r="X510" i="1"/>
  <c r="W510" i="1"/>
  <c r="V510" i="1"/>
  <c r="S539" i="1"/>
  <c r="R539" i="1"/>
  <c r="X543" i="1"/>
  <c r="W543" i="1"/>
  <c r="M564" i="1"/>
  <c r="L564" i="1"/>
  <c r="K564" i="1"/>
  <c r="M568" i="1"/>
  <c r="L568" i="1"/>
  <c r="S587" i="1"/>
  <c r="R587" i="1"/>
  <c r="S603" i="1"/>
  <c r="R603" i="1"/>
  <c r="Q603" i="1"/>
  <c r="R404" i="1"/>
  <c r="Q404" i="1"/>
  <c r="R451" i="1"/>
  <c r="Q451" i="1"/>
  <c r="R478" i="1"/>
  <c r="Q478" i="1"/>
  <c r="V503" i="1"/>
  <c r="M519" i="1"/>
  <c r="L519" i="1"/>
  <c r="Q539" i="1"/>
  <c r="V543" i="1"/>
  <c r="M556" i="1"/>
  <c r="L556" i="1"/>
  <c r="K556" i="1"/>
  <c r="K568" i="1"/>
  <c r="R576" i="1"/>
  <c r="Q576" i="1"/>
  <c r="S576" i="1"/>
  <c r="V584" i="1"/>
  <c r="X584" i="1"/>
  <c r="Q587" i="1"/>
  <c r="R408" i="1"/>
  <c r="Q408" i="1"/>
  <c r="R435" i="1"/>
  <c r="Q435" i="1"/>
  <c r="X443" i="1"/>
  <c r="V443" i="1"/>
  <c r="X460" i="1"/>
  <c r="W460" i="1"/>
  <c r="V460" i="1"/>
  <c r="S463" i="1"/>
  <c r="R463" i="1"/>
  <c r="Q463" i="1"/>
  <c r="M486" i="1"/>
  <c r="L486" i="1"/>
  <c r="K486" i="1"/>
  <c r="R542" i="1"/>
  <c r="Q542" i="1"/>
  <c r="X548" i="1"/>
  <c r="W548" i="1"/>
  <c r="V600" i="1"/>
  <c r="X600" i="1"/>
  <c r="W600" i="1"/>
  <c r="R374" i="1"/>
  <c r="R663" i="1" s="1"/>
  <c r="R665" i="1" s="1"/>
  <c r="K388" i="1"/>
  <c r="L389" i="1"/>
  <c r="S392" i="1"/>
  <c r="K395" i="1"/>
  <c r="Q397" i="1"/>
  <c r="R398" i="1"/>
  <c r="L407" i="1"/>
  <c r="S408" i="1"/>
  <c r="S413" i="1"/>
  <c r="V414" i="1"/>
  <c r="W419" i="1"/>
  <c r="M421" i="1"/>
  <c r="M663" i="1" s="1"/>
  <c r="M665" i="1" s="1"/>
  <c r="V422" i="1"/>
  <c r="L424" i="1"/>
  <c r="Q430" i="1"/>
  <c r="S435" i="1"/>
  <c r="R438" i="1"/>
  <c r="Q438" i="1"/>
  <c r="W443" i="1"/>
  <c r="X451" i="1"/>
  <c r="W451" i="1"/>
  <c r="V451" i="1"/>
  <c r="L455" i="1"/>
  <c r="S459" i="1"/>
  <c r="X463" i="1"/>
  <c r="W463" i="1"/>
  <c r="K468" i="1"/>
  <c r="W471" i="1"/>
  <c r="X478" i="1"/>
  <c r="W478" i="1"/>
  <c r="R486" i="1"/>
  <c r="Q486" i="1"/>
  <c r="S486" i="1"/>
  <c r="M500" i="1"/>
  <c r="L500" i="1"/>
  <c r="S542" i="1"/>
  <c r="V548" i="1"/>
  <c r="R403" i="1"/>
  <c r="Q403" i="1"/>
  <c r="W414" i="1"/>
  <c r="R421" i="1"/>
  <c r="Q421" i="1"/>
  <c r="W422" i="1"/>
  <c r="M424" i="1"/>
  <c r="S430" i="1"/>
  <c r="R446" i="1"/>
  <c r="Q446" i="1"/>
  <c r="L468" i="1"/>
  <c r="V478" i="1"/>
  <c r="V484" i="1"/>
  <c r="R488" i="1"/>
  <c r="Q488" i="1"/>
  <c r="S488" i="1"/>
  <c r="R515" i="1"/>
  <c r="Q515" i="1"/>
  <c r="X542" i="1"/>
  <c r="W542" i="1"/>
  <c r="V542" i="1"/>
  <c r="M551" i="1"/>
  <c r="L551" i="1"/>
  <c r="L565" i="1"/>
  <c r="K565" i="1"/>
  <c r="Q583" i="1"/>
  <c r="S583" i="1"/>
  <c r="R583" i="1"/>
  <c r="X607" i="1"/>
  <c r="W607" i="1"/>
  <c r="V607" i="1"/>
  <c r="R452" i="1"/>
  <c r="Q452" i="1"/>
  <c r="R471" i="1"/>
  <c r="Q471" i="1"/>
  <c r="S480" i="1"/>
  <c r="R484" i="1"/>
  <c r="Q484" i="1"/>
  <c r="R503" i="1"/>
  <c r="Q503" i="1"/>
  <c r="S512" i="1"/>
  <c r="R516" i="1"/>
  <c r="Q516" i="1"/>
  <c r="R535" i="1"/>
  <c r="Q535" i="1"/>
  <c r="S544" i="1"/>
  <c r="R548" i="1"/>
  <c r="Q548" i="1"/>
  <c r="M566" i="1"/>
  <c r="X591" i="1"/>
  <c r="V591" i="1"/>
  <c r="W591" i="1"/>
  <c r="X640" i="1"/>
  <c r="W640" i="1"/>
  <c r="V640" i="1"/>
  <c r="W643" i="1"/>
  <c r="V643" i="1"/>
  <c r="S452" i="1"/>
  <c r="V459" i="1"/>
  <c r="S471" i="1"/>
  <c r="S484" i="1"/>
  <c r="V491" i="1"/>
  <c r="S503" i="1"/>
  <c r="S516" i="1"/>
  <c r="V523" i="1"/>
  <c r="S535" i="1"/>
  <c r="S548" i="1"/>
  <c r="W563" i="1"/>
  <c r="Q566" i="1"/>
  <c r="S566" i="1"/>
  <c r="V567" i="1"/>
  <c r="X567" i="1"/>
  <c r="W567" i="1"/>
  <c r="M576" i="1"/>
  <c r="L576" i="1"/>
  <c r="V581" i="1"/>
  <c r="W581" i="1"/>
  <c r="X588" i="1"/>
  <c r="V588" i="1"/>
  <c r="X621" i="1"/>
  <c r="W621" i="1"/>
  <c r="V621" i="1"/>
  <c r="X643" i="1"/>
  <c r="R501" i="1"/>
  <c r="Q501" i="1"/>
  <c r="R520" i="1"/>
  <c r="Q520" i="1"/>
  <c r="R533" i="1"/>
  <c r="Q533" i="1"/>
  <c r="X573" i="1"/>
  <c r="V573" i="1"/>
  <c r="X590" i="1"/>
  <c r="V590" i="1"/>
  <c r="M638" i="1"/>
  <c r="L638" i="1"/>
  <c r="Q495" i="1"/>
  <c r="K499" i="1"/>
  <c r="S501" i="1"/>
  <c r="V502" i="1"/>
  <c r="V509" i="1"/>
  <c r="V515" i="1"/>
  <c r="K518" i="1"/>
  <c r="S520" i="1"/>
  <c r="Q527" i="1"/>
  <c r="K531" i="1"/>
  <c r="S533" i="1"/>
  <c r="V534" i="1"/>
  <c r="V541" i="1"/>
  <c r="V547" i="1"/>
  <c r="K550" i="1"/>
  <c r="V557" i="1"/>
  <c r="W573" i="1"/>
  <c r="W580" i="1"/>
  <c r="X587" i="1"/>
  <c r="V587" i="1"/>
  <c r="W587" i="1"/>
  <c r="W590" i="1"/>
  <c r="R599" i="1"/>
  <c r="M619" i="1"/>
  <c r="L619" i="1"/>
  <c r="K638" i="1"/>
  <c r="X639" i="1"/>
  <c r="W639" i="1"/>
  <c r="V639" i="1"/>
  <c r="R455" i="1"/>
  <c r="Q455" i="1"/>
  <c r="R468" i="1"/>
  <c r="Q468" i="1"/>
  <c r="R487" i="1"/>
  <c r="Q487" i="1"/>
  <c r="R495" i="1"/>
  <c r="L499" i="1"/>
  <c r="R500" i="1"/>
  <c r="Q500" i="1"/>
  <c r="W502" i="1"/>
  <c r="W509" i="1"/>
  <c r="W515" i="1"/>
  <c r="L518" i="1"/>
  <c r="R519" i="1"/>
  <c r="Q519" i="1"/>
  <c r="R527" i="1"/>
  <c r="L531" i="1"/>
  <c r="R532" i="1"/>
  <c r="Q532" i="1"/>
  <c r="W534" i="1"/>
  <c r="W541" i="1"/>
  <c r="W547" i="1"/>
  <c r="L550" i="1"/>
  <c r="R551" i="1"/>
  <c r="Q551" i="1"/>
  <c r="W557" i="1"/>
  <c r="L563" i="1"/>
  <c r="K563" i="1"/>
  <c r="X580" i="1"/>
  <c r="S599" i="1"/>
  <c r="X603" i="1"/>
  <c r="V603" i="1"/>
  <c r="W603" i="1"/>
  <c r="X608" i="1"/>
  <c r="W608" i="1"/>
  <c r="V608" i="1"/>
  <c r="W614" i="1"/>
  <c r="V614" i="1"/>
  <c r="X620" i="1"/>
  <c r="W620" i="1"/>
  <c r="V620" i="1"/>
  <c r="S455" i="1"/>
  <c r="S468" i="1"/>
  <c r="V475" i="1"/>
  <c r="W476" i="1"/>
  <c r="S487" i="1"/>
  <c r="S500" i="1"/>
  <c r="V507" i="1"/>
  <c r="W508" i="1"/>
  <c r="S519" i="1"/>
  <c r="S532" i="1"/>
  <c r="K536" i="1"/>
  <c r="V539" i="1"/>
  <c r="W540" i="1"/>
  <c r="K549" i="1"/>
  <c r="S551" i="1"/>
  <c r="X552" i="1"/>
  <c r="L559" i="1"/>
  <c r="R560" i="1"/>
  <c r="M563" i="1"/>
  <c r="S564" i="1"/>
  <c r="W565" i="1"/>
  <c r="K567" i="1"/>
  <c r="R568" i="1"/>
  <c r="K571" i="1"/>
  <c r="R572" i="1"/>
  <c r="W576" i="1"/>
  <c r="R579" i="1"/>
  <c r="W596" i="1"/>
  <c r="L598" i="1"/>
  <c r="W611" i="1"/>
  <c r="V611" i="1"/>
  <c r="X614" i="1"/>
  <c r="M635" i="1"/>
  <c r="L635" i="1"/>
  <c r="R518" i="1"/>
  <c r="Q518" i="1"/>
  <c r="R531" i="1"/>
  <c r="Q531" i="1"/>
  <c r="R550" i="1"/>
  <c r="Q550" i="1"/>
  <c r="S559" i="1"/>
  <c r="R559" i="1"/>
  <c r="X572" i="1"/>
  <c r="W572" i="1"/>
  <c r="V572" i="1"/>
  <c r="X592" i="1"/>
  <c r="V592" i="1"/>
  <c r="W630" i="1"/>
  <c r="V630" i="1"/>
  <c r="X636" i="1"/>
  <c r="W636" i="1"/>
  <c r="V636" i="1"/>
  <c r="K516" i="1"/>
  <c r="S518" i="1"/>
  <c r="V519" i="1"/>
  <c r="Q523" i="1"/>
  <c r="V527" i="1"/>
  <c r="S531" i="1"/>
  <c r="V532" i="1"/>
  <c r="K535" i="1"/>
  <c r="K548" i="1"/>
  <c r="S550" i="1"/>
  <c r="W551" i="1"/>
  <c r="K558" i="1"/>
  <c r="Q559" i="1"/>
  <c r="Q563" i="1"/>
  <c r="W564" i="1"/>
  <c r="S571" i="1"/>
  <c r="Q571" i="1"/>
  <c r="X589" i="1"/>
  <c r="V589" i="1"/>
  <c r="W592" i="1"/>
  <c r="X630" i="1"/>
  <c r="R440" i="1"/>
  <c r="Q440" i="1"/>
  <c r="R453" i="1"/>
  <c r="Q453" i="1"/>
  <c r="R472" i="1"/>
  <c r="Q472" i="1"/>
  <c r="R485" i="1"/>
  <c r="Q485" i="1"/>
  <c r="V494" i="1"/>
  <c r="R504" i="1"/>
  <c r="Q504" i="1"/>
  <c r="R517" i="1"/>
  <c r="Q517" i="1"/>
  <c r="V526" i="1"/>
  <c r="W527" i="1"/>
  <c r="R536" i="1"/>
  <c r="Q536" i="1"/>
  <c r="R549" i="1"/>
  <c r="Q549" i="1"/>
  <c r="X551" i="1"/>
  <c r="K557" i="1"/>
  <c r="L558" i="1"/>
  <c r="X564" i="1"/>
  <c r="W568" i="1"/>
  <c r="R571" i="1"/>
  <c r="K573" i="1"/>
  <c r="W579" i="1"/>
  <c r="W589" i="1"/>
  <c r="Q591" i="1"/>
  <c r="X605" i="1"/>
  <c r="W605" i="1"/>
  <c r="V605" i="1"/>
  <c r="X624" i="1"/>
  <c r="W624" i="1"/>
  <c r="V624" i="1"/>
  <c r="W627" i="1"/>
  <c r="V627" i="1"/>
  <c r="W646" i="1"/>
  <c r="V646" i="1"/>
  <c r="L607" i="1"/>
  <c r="L620" i="1"/>
  <c r="L623" i="1"/>
  <c r="L636" i="1"/>
  <c r="L639" i="1"/>
  <c r="L612" i="1"/>
  <c r="W613" i="1"/>
  <c r="V613" i="1"/>
  <c r="L615" i="1"/>
  <c r="W616" i="1"/>
  <c r="V616" i="1"/>
  <c r="L628" i="1"/>
  <c r="W629" i="1"/>
  <c r="V629" i="1"/>
  <c r="L631" i="1"/>
  <c r="W632" i="1"/>
  <c r="V632" i="1"/>
  <c r="L644" i="1"/>
  <c r="W645" i="1"/>
  <c r="V645" i="1"/>
  <c r="L647" i="1"/>
  <c r="W648" i="1"/>
  <c r="V648" i="1"/>
  <c r="L575" i="1"/>
  <c r="L580" i="1"/>
  <c r="S582" i="1"/>
  <c r="X583" i="1"/>
  <c r="L589" i="1"/>
  <c r="R590" i="1"/>
  <c r="X595" i="1"/>
  <c r="L597" i="1"/>
  <c r="S598" i="1"/>
  <c r="X599" i="1"/>
  <c r="L605" i="1"/>
  <c r="L608" i="1"/>
  <c r="L621" i="1"/>
  <c r="L624" i="1"/>
  <c r="L637" i="1"/>
  <c r="L640" i="1"/>
  <c r="X606" i="1"/>
  <c r="W606" i="1"/>
  <c r="V606" i="1"/>
  <c r="X619" i="1"/>
  <c r="W619" i="1"/>
  <c r="V619" i="1"/>
  <c r="X622" i="1"/>
  <c r="W622" i="1"/>
  <c r="V622" i="1"/>
  <c r="K627" i="1"/>
  <c r="K630" i="1"/>
  <c r="X635" i="1"/>
  <c r="W635" i="1"/>
  <c r="V635" i="1"/>
  <c r="X638" i="1"/>
  <c r="W638" i="1"/>
  <c r="V638" i="1"/>
  <c r="K643" i="1"/>
  <c r="K646" i="1"/>
  <c r="W612" i="1"/>
  <c r="V612" i="1"/>
  <c r="W615" i="1"/>
  <c r="V615" i="1"/>
  <c r="W628" i="1"/>
  <c r="V628" i="1"/>
  <c r="W631" i="1"/>
  <c r="V631" i="1"/>
  <c r="W644" i="1"/>
  <c r="V644" i="1"/>
  <c r="W647" i="1"/>
  <c r="V647" i="1"/>
  <c r="L653" i="1" l="1"/>
  <c r="Q667" i="1"/>
  <c r="Q669" i="1" s="1"/>
  <c r="K651" i="1"/>
  <c r="S667" i="1"/>
  <c r="S669" i="1" s="1"/>
  <c r="R652" i="1"/>
  <c r="R653" i="1" s="1"/>
  <c r="K652" i="1"/>
  <c r="K653" i="1" s="1"/>
  <c r="Q659" i="1"/>
  <c r="Q661" i="1" s="1"/>
  <c r="S651" i="1"/>
  <c r="H9" i="1"/>
  <c r="J9" i="1"/>
  <c r="I9" i="1"/>
  <c r="H8" i="1"/>
  <c r="J8" i="1"/>
  <c r="I8" i="1"/>
  <c r="M651" i="1"/>
  <c r="Q653" i="1" s="1"/>
  <c r="L663" i="1"/>
  <c r="L665" i="1" s="1"/>
  <c r="M652" i="1"/>
  <c r="M653" i="1" s="1"/>
  <c r="M10" i="1"/>
  <c r="L10" i="1"/>
  <c r="K10" i="1"/>
  <c r="L8" i="1"/>
  <c r="K8" i="1"/>
  <c r="M8" i="1"/>
  <c r="S653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<sst xmlns="http://schemas.openxmlformats.org/spreadsheetml/2006/main" count="3223" uniqueCount="155">
  <si>
    <t>Licensed &amp; Exempt Centers</t>
  </si>
  <si>
    <t>Family Child Care Homes (FCCH)</t>
  </si>
  <si>
    <t>Quality Cost of Care</t>
  </si>
  <si>
    <t>Base</t>
  </si>
  <si>
    <t>Mid</t>
  </si>
  <si>
    <t>High</t>
  </si>
  <si>
    <t>Minimum</t>
  </si>
  <si>
    <t>Maximum</t>
  </si>
  <si>
    <t>FCCH</t>
  </si>
  <si>
    <t>Inf</t>
  </si>
  <si>
    <t>ALL</t>
  </si>
  <si>
    <t>Infant</t>
  </si>
  <si>
    <t>Toddler</t>
  </si>
  <si>
    <t>Preschool</t>
  </si>
  <si>
    <t>Min % of Base</t>
  </si>
  <si>
    <t>Min % of Mid</t>
  </si>
  <si>
    <t>Min % of High</t>
  </si>
  <si>
    <t>Max % of Base</t>
  </si>
  <si>
    <t>Max % of Mid</t>
  </si>
  <si>
    <t>Max % of High</t>
  </si>
  <si>
    <t>CoalitionName</t>
  </si>
  <si>
    <t>CountyID</t>
  </si>
  <si>
    <t>CountyName</t>
  </si>
  <si>
    <t>DCD</t>
  </si>
  <si>
    <t>EffectiveDate</t>
  </si>
  <si>
    <t>TerminationDate</t>
  </si>
  <si>
    <t>Care Level</t>
  </si>
  <si>
    <t xml:space="preserve">Unit Of Care </t>
  </si>
  <si>
    <t>L&amp;E Base</t>
  </si>
  <si>
    <t>L&amp;E Mid</t>
  </si>
  <si>
    <t>L&amp;E High</t>
  </si>
  <si>
    <t>FCCH Base</t>
  </si>
  <si>
    <t>FCCH Mid</t>
  </si>
  <si>
    <t>FCCH High</t>
  </si>
  <si>
    <t>InformalRate</t>
  </si>
  <si>
    <t>ELC of Alachua</t>
  </si>
  <si>
    <t>Alachua</t>
  </si>
  <si>
    <t>INF</t>
  </si>
  <si>
    <t>FT</t>
  </si>
  <si>
    <t>TOD</t>
  </si>
  <si>
    <t>2YR</t>
  </si>
  <si>
    <t>PR3</t>
  </si>
  <si>
    <t>PR4</t>
  </si>
  <si>
    <t>PR5</t>
  </si>
  <si>
    <t>SCH</t>
  </si>
  <si>
    <t>SPCR</t>
  </si>
  <si>
    <t>ELC of Brevard</t>
  </si>
  <si>
    <t>Brevard</t>
  </si>
  <si>
    <t>NULL</t>
  </si>
  <si>
    <t>ELC of Broward</t>
  </si>
  <si>
    <t>Broward</t>
  </si>
  <si>
    <t>ELC of Duval</t>
  </si>
  <si>
    <t>Duval</t>
  </si>
  <si>
    <t>ELC of Escambia</t>
  </si>
  <si>
    <t>Escambia</t>
  </si>
  <si>
    <t>ELC of Flagler and Volusia</t>
  </si>
  <si>
    <t>Flagler</t>
  </si>
  <si>
    <t>Volusia</t>
  </si>
  <si>
    <t>ELC of Florida's Gateway</t>
  </si>
  <si>
    <t>Columbia</t>
  </si>
  <si>
    <t>Hamilton</t>
  </si>
  <si>
    <t>Lafayette</t>
  </si>
  <si>
    <t>Suwannee</t>
  </si>
  <si>
    <t>Union</t>
  </si>
  <si>
    <t>ELC of Florida's Heartland</t>
  </si>
  <si>
    <t>Charlotte</t>
  </si>
  <si>
    <t>Desoto</t>
  </si>
  <si>
    <t>Hardee</t>
  </si>
  <si>
    <t>Highlands</t>
  </si>
  <si>
    <t>ELC of Hillsborough</t>
  </si>
  <si>
    <t>Hillsborough</t>
  </si>
  <si>
    <t>ELC of Indian River, Martin, Okeechobee</t>
  </si>
  <si>
    <t>Indian River</t>
  </si>
  <si>
    <t>Martin</t>
  </si>
  <si>
    <t>Okeechobee</t>
  </si>
  <si>
    <t>ELC of Lake</t>
  </si>
  <si>
    <t>Lake</t>
  </si>
  <si>
    <t>ELC of Manatee</t>
  </si>
  <si>
    <t>Manatee</t>
  </si>
  <si>
    <t>ELC of Marion</t>
  </si>
  <si>
    <t>Marion</t>
  </si>
  <si>
    <t>ELC of Miami-Dade/Monroe</t>
  </si>
  <si>
    <t>Miami-Dade</t>
  </si>
  <si>
    <t>Monroe</t>
  </si>
  <si>
    <t>ELC of North Florida</t>
  </si>
  <si>
    <t>Baker</t>
  </si>
  <si>
    <t>ELC of North Florida/Episcopal Children's Services</t>
  </si>
  <si>
    <t>Bradford</t>
  </si>
  <si>
    <t>Clay</t>
  </si>
  <si>
    <t>Nassau</t>
  </si>
  <si>
    <t>Putnam</t>
  </si>
  <si>
    <t>St. Johns</t>
  </si>
  <si>
    <t>ELC of Northwest Florida</t>
  </si>
  <si>
    <t>Bay</t>
  </si>
  <si>
    <t>Calhoun</t>
  </si>
  <si>
    <t>Franklin</t>
  </si>
  <si>
    <t>Gulf</t>
  </si>
  <si>
    <t>Holmes</t>
  </si>
  <si>
    <t>Jackson</t>
  </si>
  <si>
    <t>Washington</t>
  </si>
  <si>
    <t>ELC of Orange</t>
  </si>
  <si>
    <t>Orange</t>
  </si>
  <si>
    <t>ELC of Osceola County</t>
  </si>
  <si>
    <t>Osceola</t>
  </si>
  <si>
    <t>ELC of Palm Beach</t>
  </si>
  <si>
    <t>Palm Beach</t>
  </si>
  <si>
    <t>ELC of Pasco and Hernando</t>
  </si>
  <si>
    <t>Hernando</t>
  </si>
  <si>
    <t>Pasco</t>
  </si>
  <si>
    <t>ELC of Pinellas</t>
  </si>
  <si>
    <t>Pinellas</t>
  </si>
  <si>
    <t>ELC of Polk</t>
  </si>
  <si>
    <t>Polk</t>
  </si>
  <si>
    <t>ELC of Santa Rosa</t>
  </si>
  <si>
    <t>Santa Rosa</t>
  </si>
  <si>
    <t>ELC of Sarasota County</t>
  </si>
  <si>
    <t>Sarasota</t>
  </si>
  <si>
    <t>ELC of Seminole</t>
  </si>
  <si>
    <t>Seminole</t>
  </si>
  <si>
    <t>ELC of Southwest Florida</t>
  </si>
  <si>
    <t>Collier</t>
  </si>
  <si>
    <t>Glades</t>
  </si>
  <si>
    <t>Hendry</t>
  </si>
  <si>
    <t>Lee</t>
  </si>
  <si>
    <t>ELC of St. Lucie</t>
  </si>
  <si>
    <t>St. Lucie</t>
  </si>
  <si>
    <t>ELC of the Big Bend Region</t>
  </si>
  <si>
    <t>Gadsden</t>
  </si>
  <si>
    <t>Jefferson</t>
  </si>
  <si>
    <t>Leon</t>
  </si>
  <si>
    <t>Liberty</t>
  </si>
  <si>
    <t>Madison</t>
  </si>
  <si>
    <t>Taylor</t>
  </si>
  <si>
    <t>Wakulla</t>
  </si>
  <si>
    <t>ELC of the Emerald Coast</t>
  </si>
  <si>
    <t>Okaloosa</t>
  </si>
  <si>
    <t>Walton</t>
  </si>
  <si>
    <t>ELC of the Nature Coast</t>
  </si>
  <si>
    <t>Citrus</t>
  </si>
  <si>
    <t>Dixie</t>
  </si>
  <si>
    <t>Gilchrist</t>
  </si>
  <si>
    <t>Levy</t>
  </si>
  <si>
    <t>Sumter</t>
  </si>
  <si>
    <t>Redlands Christian Migrant Association</t>
  </si>
  <si>
    <t>ELC of IRMO</t>
  </si>
  <si>
    <t>Redlands Christian Migrant Assoc.</t>
  </si>
  <si>
    <t>L&amp;E Daily Rate</t>
  </si>
  <si>
    <t>L&amp;E Rate Monthly</t>
  </si>
  <si>
    <t>FCCH Daily Rate</t>
  </si>
  <si>
    <t>FCCH Monthly Rate</t>
  </si>
  <si>
    <t>RFCCH Daily Rate</t>
  </si>
  <si>
    <t>RFCCH Monthly Rate</t>
  </si>
  <si>
    <t>RFCCH Base</t>
  </si>
  <si>
    <t>RFCCH Mid</t>
  </si>
  <si>
    <t>RFCCH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</si>
</sst>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164" fontId="0" fillId="0" borderId="0" xfId="0" applyNumberFormat="1"/>
    <xf numFmtId="0" fontId="3" fillId="0" borderId="0" xfId="0" applyFont="1"/>
    <xf numFmtId="0" fontId="0" fillId="0" borderId="0" xfId="0" applyAlignment="1">
      <alignment horizontal="right"/>
    </xf>
    <xf numFmtId="164" fontId="3" fillId="0" borderId="0" xfId="0" applyNumberFormat="1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43" fontId="2" fillId="0" borderId="1" xfId="1" applyFont="1" applyFill="1" applyBorder="1" applyAlignment="1">
      <alignment horizontal="center"/>
    </xf>
    <xf numFmtId="43" fontId="2" fillId="0" borderId="0" xfId="1" applyFont="1" applyFill="1" applyBorder="1" applyAlignment="1">
      <alignment horizontal="center"/>
    </xf>
    <xf numFmtId="43" fontId="0" fillId="0" borderId="0" xfId="0" applyNumberFormat="1" applyAlignment="1">
      <alignment horizontal="center"/>
    </xf>
    <xf numFmtId="165" fontId="0" fillId="0" borderId="0" xfId="1" applyNumberFormat="1" applyFont="1" applyFill="1"/>
    <xf numFmtId="164" fontId="0" fillId="0" borderId="0" xfId="0" applyNumberFormat="1" applyAlignment="1">
      <alignment horizontal="right"/>
    </xf>
    <xf numFmtId="165" fontId="0" fillId="0" borderId="0" xfId="1" applyNumberFormat="1" applyFont="1"/>
    <xf numFmtId="165" fontId="0" fillId="0" borderId="0" xfId="1" applyNumberFormat="1" applyFont="1" applyFill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right" wrapText="1"/>
    </xf>
    <xf numFmtId="164" fontId="0" fillId="0" borderId="0" xfId="0" applyNumberFormat="1" applyAlignment="1">
      <alignment wrapText="1"/>
    </xf>
    <xf numFmtId="9" fontId="0" fillId="0" borderId="0" xfId="2" applyFont="1" applyFill="1"/>
    <xf numFmtId="43" fontId="0" fillId="0" borderId="0" xfId="1" applyFont="1" applyFill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4" fontId="0" fillId="0" borderId="0" xfId="0" applyNumberForma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right" wrapText="1"/>
    </xf>
    <xf numFmtId="164" fontId="0" fillId="0" borderId="0" xfId="0" applyNumberFormat="1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164" fontId="0" fillId="2" borderId="0" xfId="0" applyNumberFormat="1" applyFill="1"/>
    <xf numFmtId="43" fontId="0" fillId="2" borderId="0" xfId="0" applyNumberFormat="1" applyFill="1"/>
    <xf numFmtId="164" fontId="0" fillId="2" borderId="0" xfId="0" applyNumberFormat="1" applyFill="1" applyAlignment="1">
      <alignment horizontal="right"/>
    </xf>
    <xf numFmtId="43" fontId="0" fillId="0" borderId="0" xfId="0" applyNumberFormat="1"/>
    <xf numFmtId="164" fontId="0" fillId="3" borderId="0" xfId="0" applyNumberFormat="1" applyFill="1"/>
    <xf numFmtId="164" fontId="4" fillId="0" borderId="0" xfId="0" applyNumberFormat="1" applyFont="1"/>
    <xf numFmtId="10" fontId="4" fillId="0" borderId="0" xfId="2" applyNumberFormat="1" applyFont="1" applyFill="1"/>
    <xf numFmtId="164" fontId="4" fillId="0" borderId="0" xfId="0" applyNumberFormat="1" applyFont="1" applyAlignment="1">
      <alignment wrapText="1"/>
    </xf>
    <xf numFmtId="9" fontId="0" fillId="0" borderId="0" xfId="2" applyFont="1" applyFill="1" applyAlignment="1">
      <alignment horizontal="center"/>
    </xf>
    <xf numFmtId="165" fontId="0" fillId="0" borderId="0" xfId="1" applyNumberFormat="1" applyFont="1" applyFill="1" applyAlignment="1"/>
    <xf numFmtId="165" fontId="0" fillId="0" borderId="0" xfId="1" applyNumberFormat="1" applyFont="1" applyFill="1" applyAlignment="1">
      <alignment horizontal="center"/>
    </xf>
    <xf numFmtId="164" fontId="5" fillId="0" borderId="0" xfId="0" applyNumberFormat="1" applyFont="1"/>
    <xf numFmtId="10" fontId="5" fillId="0" borderId="0" xfId="2" applyNumberFormat="1" applyFont="1" applyFill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C4022-511C-4130-9A8C-46F5E129CA03}">
  <sheetPr codeName="Sheet12" filterMode="1">
    <pageSetUpPr fitToPage="1"/>
  </sheetPr>
  <dimension ref="A1:AD677"/>
  <sheetViews>
    <sheetView tabSelected="1" view="pageLayout" topLeftCell="A70" zoomScaleNormal="100" workbookViewId="0">
      <selection activeCell="X11" sqref="X11"/>
    </sheetView>
  </sheetViews>
  <sheetFormatPr defaultRowHeight="15" x14ac:dyDescent="0.25"/>
  <cols>
    <col min="1" max="1" width="28.42578125" customWidth="1"/>
    <col min="2" max="2" width="1.7109375" hidden="1" customWidth="1"/>
    <col min="3" max="3" width="12.5703125" style="1" bestFit="1" customWidth="1"/>
    <col min="4" max="4" width="9.140625" style="1"/>
    <col min="5" max="5" width="13.140625" style="2" hidden="1" customWidth="1"/>
    <col min="6" max="6" width="12.42578125" style="2" hidden="1" customWidth="1"/>
    <col min="7" max="7" width="11.42578125" customWidth="1"/>
    <col min="8" max="8" width="12.7109375" customWidth="1"/>
    <col min="9" max="9" width="15.7109375" style="3" customWidth="1"/>
    <col min="10" max="10" width="17.140625" style="3" customWidth="1"/>
    <col min="11" max="11" width="13.5703125" style="3" customWidth="1"/>
    <col min="12" max="12" width="14" style="3" customWidth="1"/>
    <col min="13" max="13" width="13.42578125" style="3" customWidth="1"/>
    <col min="14" max="14" width="2.140625" style="3" customWidth="1"/>
    <col min="15" max="15" width="14.5703125" style="3" customWidth="1"/>
    <col min="16" max="16" width="18" style="3" customWidth="1"/>
    <col min="17" max="17" width="12.85546875" style="3" customWidth="1"/>
    <col min="18" max="19" width="14.140625" style="3" customWidth="1"/>
    <col min="20" max="20" width="15.7109375" style="13" customWidth="1"/>
    <col min="21" max="21" width="20.140625" style="3" customWidth="1"/>
    <col min="22" max="22" width="12.85546875" style="3" customWidth="1"/>
    <col min="23" max="24" width="12" style="3" customWidth="1"/>
    <col min="25" max="25" width="12.5703125" style="3" hidden="1" customWidth="1"/>
    <col min="26" max="28" width="17" style="3" customWidth="1"/>
    <col min="29" max="29" width="13.42578125" customWidth="1"/>
  </cols>
  <sheetData>
    <row r="1" spans="1:30" x14ac:dyDescent="0.25">
      <c r="G1" s="2"/>
      <c r="H1" s="44" t="s">
        <v>0</v>
      </c>
      <c r="I1" s="44"/>
      <c r="J1" s="44"/>
      <c r="K1" s="44"/>
      <c r="L1" s="44"/>
      <c r="P1" s="44" t="s">
        <v>1</v>
      </c>
      <c r="Q1" s="44"/>
      <c r="R1" s="44"/>
      <c r="S1" s="44"/>
      <c r="T1" s="44"/>
      <c r="U1"/>
      <c r="V1" s="4"/>
      <c r="W1" s="4"/>
      <c r="X1" s="4"/>
      <c r="Y1" s="5"/>
      <c r="Z1" s="6"/>
      <c r="AA1" s="6"/>
      <c r="AB1" s="6"/>
      <c r="AC1" s="4"/>
      <c r="AD1" s="4"/>
    </row>
    <row r="2" spans="1:30" x14ac:dyDescent="0.25">
      <c r="G2" s="7" t="s">
        <v>2</v>
      </c>
      <c r="H2" s="8" t="s">
        <v>3</v>
      </c>
      <c r="I2" s="9" t="s">
        <v>4</v>
      </c>
      <c r="J2" s="9" t="s">
        <v>5</v>
      </c>
      <c r="K2" s="8" t="s">
        <v>6</v>
      </c>
      <c r="L2" s="8" t="s">
        <v>7</v>
      </c>
      <c r="P2" s="8" t="s">
        <v>3</v>
      </c>
      <c r="Q2" s="9" t="s">
        <v>4</v>
      </c>
      <c r="R2" s="9" t="s">
        <v>5</v>
      </c>
      <c r="S2" s="8" t="s">
        <v>6</v>
      </c>
      <c r="T2" s="8" t="s">
        <v>7</v>
      </c>
      <c r="U2" s="10"/>
      <c r="V2" s="42">
        <f>ROUND((P3*12)/260,2)</f>
        <v>45.65</v>
      </c>
      <c r="W2" s="42">
        <f t="shared" ref="W2:X2" si="0">ROUND((Q3*12)/260,2)</f>
        <v>50.54</v>
      </c>
      <c r="X2" s="42">
        <f t="shared" si="0"/>
        <v>57.18</v>
      </c>
      <c r="Y2" s="9"/>
      <c r="Z2" s="42" t="s">
        <v>8</v>
      </c>
      <c r="AA2" s="36"/>
      <c r="AB2" s="36"/>
      <c r="AC2" s="4"/>
      <c r="AD2" s="4"/>
    </row>
    <row r="3" spans="1:30" x14ac:dyDescent="0.25">
      <c r="D3" s="11"/>
      <c r="E3" s="11"/>
      <c r="F3" s="11"/>
      <c r="G3" s="5" t="s">
        <v>9</v>
      </c>
      <c r="H3" s="40">
        <v>1364</v>
      </c>
      <c r="I3" s="40">
        <v>1624</v>
      </c>
      <c r="J3" s="40">
        <v>1849</v>
      </c>
      <c r="K3" s="40" cm="1">
        <f t="array" ref="K3">MIN(IF($G$12:$G$648=G$12,$J$12:$J$648))</f>
        <v>585</v>
      </c>
      <c r="L3" s="40" cm="1">
        <f t="array" ref="L3">MAX(IF($G$12:$G$648=$G$12,$J$12:$J$648))</f>
        <v>1301.0833333333333</v>
      </c>
      <c r="O3" s="13" t="s">
        <v>10</v>
      </c>
      <c r="P3" s="41">
        <v>989</v>
      </c>
      <c r="Q3" s="41">
        <v>1095</v>
      </c>
      <c r="R3" s="41">
        <v>1239</v>
      </c>
      <c r="S3" s="41">
        <f>_xlfn.MINIFS($P$12:$P$648,$P$12:$P$648,"&lt;&gt;0")</f>
        <v>195</v>
      </c>
      <c r="T3" s="41">
        <f>_xlfn.MAXIFS($P$12:$P$648,$P$12:$P$648,"&lt;&gt;0")</f>
        <v>1301.1284000000003</v>
      </c>
      <c r="U3" s="12"/>
      <c r="V3" s="42">
        <f>(H3*12)/260</f>
        <v>62.95384615384615</v>
      </c>
      <c r="W3" s="42">
        <f>(I3*12)/260</f>
        <v>74.953846153846158</v>
      </c>
      <c r="X3" s="42">
        <f>(J3*12)/260</f>
        <v>85.338461538461544</v>
      </c>
      <c r="Y3" s="14"/>
      <c r="Z3" s="42" t="s">
        <v>11</v>
      </c>
      <c r="AA3" s="37">
        <f>V$2/V3</f>
        <v>0.7251344086021505</v>
      </c>
      <c r="AB3" s="37">
        <f t="shared" ref="AB3:AC5" si="1">W$2/W3</f>
        <v>0.67428160919540225</v>
      </c>
      <c r="AC3" s="43">
        <f t="shared" si="1"/>
        <v>0.67003785830178475</v>
      </c>
      <c r="AD3" s="4"/>
    </row>
    <row r="4" spans="1:30" x14ac:dyDescent="0.25">
      <c r="D4" s="11"/>
      <c r="E4" s="11"/>
      <c r="F4" s="11"/>
      <c r="G4" s="5" t="s">
        <v>12</v>
      </c>
      <c r="H4" s="40">
        <v>790</v>
      </c>
      <c r="I4" s="40">
        <v>922</v>
      </c>
      <c r="J4" s="40">
        <v>1443</v>
      </c>
      <c r="K4" s="40" cm="1">
        <f t="array" ref="K4">MIN(MIN(IF($G$12:$G$648=$G$13,$J$12:$J$648)),MIN(IF($G$12:$G$648=$G$14,$J$12:$J$648)))</f>
        <v>434.63333333333327</v>
      </c>
      <c r="L4" s="40" cm="1">
        <f t="array" ref="L4">MAX(MAX(IF($G$12:$G$648=$G$13,$J$12:$J$648)),MAX(IF($G$12:$G$648=$G$14,$J$12:$J$648)))</f>
        <v>1001.0585433333334</v>
      </c>
      <c r="O4" s="13"/>
      <c r="P4" s="12"/>
      <c r="Q4" s="12"/>
      <c r="R4" s="12"/>
      <c r="T4" s="15"/>
      <c r="U4" s="12"/>
      <c r="V4" s="42">
        <f t="shared" ref="V4:V5" si="2">(H4*12)/260</f>
        <v>36.46153846153846</v>
      </c>
      <c r="W4" s="42">
        <f>(I4*12)/260</f>
        <v>42.553846153846152</v>
      </c>
      <c r="X4" s="42">
        <f>(J4*12)/260</f>
        <v>66.599999999999994</v>
      </c>
      <c r="Y4" s="14"/>
      <c r="Z4" s="42" t="s">
        <v>12</v>
      </c>
      <c r="AA4" s="37">
        <f t="shared" ref="AA4:AA5" si="3">V$2/V4</f>
        <v>1.2520042194092826</v>
      </c>
      <c r="AB4" s="37">
        <f t="shared" si="1"/>
        <v>1.1876717281272595</v>
      </c>
      <c r="AC4" s="43">
        <f t="shared" si="1"/>
        <v>0.85855855855855867</v>
      </c>
      <c r="AD4" s="4"/>
    </row>
    <row r="5" spans="1:30" x14ac:dyDescent="0.25">
      <c r="D5" s="11"/>
      <c r="E5" s="11"/>
      <c r="F5" s="11"/>
      <c r="G5" s="5" t="s">
        <v>13</v>
      </c>
      <c r="H5" s="40">
        <v>702</v>
      </c>
      <c r="I5" s="40">
        <v>815</v>
      </c>
      <c r="J5" s="40">
        <v>1119</v>
      </c>
      <c r="K5" s="40" cm="1">
        <f t="array" ref="K5">MIN(MIN(IF($G$12:$G$648=$G$15,$J$12:$J$648)),MIN(IF($G$12:$G$648=$G$16,$J$12:$J$648)),MIN(IF($G$12:$G$648=$G$17,$J$12:$J$648)))</f>
        <v>341.25</v>
      </c>
      <c r="L5" s="40" cm="1">
        <f t="array" ref="L5">MAX(MAX(IF($G$12:$G$648=$G$15,$J$12:$J$648)),MAX(IF($G$12:$G$648=$G$16,$J$12:$J$648)),MAX(IF($G$12:$G$648=$G$17,$J$12:$J$648)))</f>
        <v>859.94999999999993</v>
      </c>
      <c r="O5" s="13"/>
      <c r="P5" s="12"/>
      <c r="Q5" s="12"/>
      <c r="R5" s="12"/>
      <c r="T5" s="15"/>
      <c r="U5" s="12"/>
      <c r="V5" s="42">
        <f t="shared" si="2"/>
        <v>32.4</v>
      </c>
      <c r="W5" s="42">
        <f>(I5*12)/260</f>
        <v>37.615384615384613</v>
      </c>
      <c r="X5" s="42">
        <f>(J5*12)/260</f>
        <v>51.646153846153844</v>
      </c>
      <c r="Y5" s="14"/>
      <c r="Z5" s="42" t="s">
        <v>13</v>
      </c>
      <c r="AA5" s="37">
        <f t="shared" si="3"/>
        <v>1.4089506172839505</v>
      </c>
      <c r="AB5" s="37">
        <f t="shared" si="1"/>
        <v>1.34359918200409</v>
      </c>
      <c r="AC5" s="43">
        <f t="shared" si="1"/>
        <v>1.1071492403932082</v>
      </c>
      <c r="AD5" s="4"/>
    </row>
    <row r="6" spans="1:30" x14ac:dyDescent="0.25">
      <c r="G6" s="5"/>
      <c r="H6" s="12"/>
      <c r="I6" s="12"/>
      <c r="J6" s="12"/>
      <c r="O6" s="13"/>
      <c r="P6" s="12"/>
      <c r="Q6" s="12"/>
      <c r="R6" s="12"/>
      <c r="T6" s="15"/>
      <c r="U6" s="12"/>
      <c r="V6" s="6"/>
      <c r="W6" s="6"/>
      <c r="X6" s="6"/>
      <c r="Y6" s="14"/>
      <c r="Z6" s="6"/>
      <c r="AA6" s="36"/>
      <c r="AB6" s="36"/>
      <c r="AC6" s="4"/>
      <c r="AD6" s="4"/>
    </row>
    <row r="7" spans="1:30" s="16" customFormat="1" ht="30" x14ac:dyDescent="0.25">
      <c r="B7"/>
      <c r="C7" s="17"/>
      <c r="D7" s="17"/>
      <c r="E7" s="2"/>
      <c r="F7" s="2"/>
      <c r="H7" s="18" t="s">
        <v>14</v>
      </c>
      <c r="I7" s="18" t="s">
        <v>15</v>
      </c>
      <c r="J7" s="18" t="s">
        <v>16</v>
      </c>
      <c r="K7" s="18" t="s">
        <v>17</v>
      </c>
      <c r="L7" s="18" t="s">
        <v>18</v>
      </c>
      <c r="M7" s="18" t="s">
        <v>19</v>
      </c>
      <c r="N7" s="18"/>
      <c r="O7" s="19"/>
      <c r="P7" s="18" t="s">
        <v>14</v>
      </c>
      <c r="Q7" s="18" t="s">
        <v>15</v>
      </c>
      <c r="R7" s="18" t="s">
        <v>16</v>
      </c>
      <c r="S7" s="18" t="s">
        <v>17</v>
      </c>
      <c r="T7" s="18" t="s">
        <v>18</v>
      </c>
      <c r="U7" s="18" t="s">
        <v>19</v>
      </c>
      <c r="V7" s="20"/>
      <c r="W7" s="20"/>
      <c r="X7" s="20"/>
      <c r="Y7" s="14"/>
      <c r="Z7" s="38"/>
      <c r="AA7" s="38"/>
      <c r="AB7" s="38"/>
    </row>
    <row r="8" spans="1:30" x14ac:dyDescent="0.25">
      <c r="G8" s="5" t="s">
        <v>9</v>
      </c>
      <c r="H8" s="39">
        <f>$K$3/H$3</f>
        <v>0.42888563049853373</v>
      </c>
      <c r="I8" s="39">
        <f t="shared" ref="I8:J8" si="4">$K$3/I$3</f>
        <v>0.36022167487684731</v>
      </c>
      <c r="J8" s="39">
        <f t="shared" si="4"/>
        <v>0.3163872363439697</v>
      </c>
      <c r="K8" s="39">
        <f>$L$3/H$3</f>
        <v>0.95387341153470184</v>
      </c>
      <c r="L8" s="39">
        <f t="shared" ref="L8:M8" si="5">$L$3/I$3</f>
        <v>0.8011596880131362</v>
      </c>
      <c r="M8" s="39">
        <f t="shared" si="5"/>
        <v>0.70366864972056964</v>
      </c>
      <c r="N8" s="21"/>
      <c r="O8" s="13" t="s">
        <v>10</v>
      </c>
      <c r="P8" s="21">
        <f>$S$3/P$3</f>
        <v>0.19716885743174925</v>
      </c>
      <c r="Q8" s="21">
        <f t="shared" ref="Q8:R8" si="6">$S$3/Q$3</f>
        <v>0.17808219178082191</v>
      </c>
      <c r="R8" s="21">
        <f t="shared" si="6"/>
        <v>0.15738498789346247</v>
      </c>
      <c r="S8" s="21">
        <f>$T$3/P$3</f>
        <v>1.3156000000000003</v>
      </c>
      <c r="T8" s="21">
        <f t="shared" ref="T8:U8" si="7">$T$3/Q$3</f>
        <v>1.1882451141552515</v>
      </c>
      <c r="U8" s="21">
        <f t="shared" si="7"/>
        <v>1.0501439870863603</v>
      </c>
      <c r="Y8" s="14"/>
      <c r="Z8" s="36"/>
      <c r="AA8" s="36"/>
      <c r="AB8" s="36"/>
    </row>
    <row r="9" spans="1:30" x14ac:dyDescent="0.25">
      <c r="G9" s="5" t="s">
        <v>12</v>
      </c>
      <c r="H9" s="39">
        <f>$K$4/H$4</f>
        <v>0.5501687763713079</v>
      </c>
      <c r="I9" s="39">
        <f t="shared" ref="I9:J9" si="8">$K$4/I$4</f>
        <v>0.47140274765003609</v>
      </c>
      <c r="J9" s="39">
        <f t="shared" si="8"/>
        <v>0.30120120120120114</v>
      </c>
      <c r="K9" s="39">
        <f>$L$4/H$4</f>
        <v>1.2671627130801688</v>
      </c>
      <c r="L9" s="39">
        <f t="shared" ref="L9:M9" si="9">$L$4/I$4</f>
        <v>1.0857467932031817</v>
      </c>
      <c r="M9" s="39">
        <f t="shared" si="9"/>
        <v>0.69373426426426432</v>
      </c>
      <c r="N9" s="21"/>
      <c r="O9" s="13"/>
      <c r="P9" s="5"/>
      <c r="Q9" s="12"/>
      <c r="R9" s="21"/>
      <c r="S9" s="12"/>
      <c r="T9" s="15"/>
      <c r="U9" s="12"/>
      <c r="Y9" s="14"/>
    </row>
    <row r="10" spans="1:30" x14ac:dyDescent="0.25">
      <c r="G10" s="5" t="s">
        <v>13</v>
      </c>
      <c r="H10" s="39">
        <f>$K$5/H$5</f>
        <v>0.4861111111111111</v>
      </c>
      <c r="I10" s="39">
        <f t="shared" ref="I10:J10" si="10">$K$5/I$5</f>
        <v>0.41871165644171782</v>
      </c>
      <c r="J10" s="39">
        <f t="shared" si="10"/>
        <v>0.30495978552278818</v>
      </c>
      <c r="K10" s="39">
        <f>$L$5/H$5</f>
        <v>1.2249999999999999</v>
      </c>
      <c r="L10" s="39">
        <f t="shared" ref="L10:M10" si="11">$L$5/I$5</f>
        <v>1.0551533742331287</v>
      </c>
      <c r="M10" s="39">
        <f t="shared" si="11"/>
        <v>0.76849865951742624</v>
      </c>
      <c r="N10" s="21"/>
      <c r="O10" s="12"/>
      <c r="P10" s="22"/>
      <c r="Q10" s="12"/>
      <c r="R10" s="21"/>
    </row>
    <row r="11" spans="1:30" s="16" customFormat="1" ht="60" customHeight="1" x14ac:dyDescent="0.25">
      <c r="A11" s="23" t="s">
        <v>20</v>
      </c>
      <c r="B11" s="16" t="s">
        <v>21</v>
      </c>
      <c r="C11" s="24" t="s">
        <v>22</v>
      </c>
      <c r="D11" s="18" t="s">
        <v>23</v>
      </c>
      <c r="E11" s="25" t="s">
        <v>24</v>
      </c>
      <c r="F11" s="25" t="s">
        <v>25</v>
      </c>
      <c r="G11" s="24" t="s">
        <v>26</v>
      </c>
      <c r="H11" s="24" t="s">
        <v>27</v>
      </c>
      <c r="I11" s="18" t="s">
        <v>146</v>
      </c>
      <c r="J11" s="18" t="s">
        <v>147</v>
      </c>
      <c r="K11" s="18" t="s">
        <v>28</v>
      </c>
      <c r="L11" s="18" t="s">
        <v>29</v>
      </c>
      <c r="M11" s="18" t="s">
        <v>30</v>
      </c>
      <c r="N11" s="18"/>
      <c r="O11" s="26" t="s">
        <v>148</v>
      </c>
      <c r="P11" s="26" t="s">
        <v>149</v>
      </c>
      <c r="Q11" s="18" t="s">
        <v>31</v>
      </c>
      <c r="R11" s="18" t="s">
        <v>32</v>
      </c>
      <c r="S11" s="18" t="s">
        <v>33</v>
      </c>
      <c r="T11" s="27" t="s">
        <v>150</v>
      </c>
      <c r="U11" s="27" t="s">
        <v>151</v>
      </c>
      <c r="V11" s="18" t="s">
        <v>152</v>
      </c>
      <c r="W11" s="18" t="s">
        <v>153</v>
      </c>
      <c r="X11" s="18" t="s">
        <v>154</v>
      </c>
      <c r="Y11" s="20" t="s">
        <v>34</v>
      </c>
      <c r="Z11" s="28"/>
      <c r="AA11" s="28"/>
      <c r="AB11" s="28"/>
    </row>
    <row r="12" spans="1:30" s="29" customFormat="1" x14ac:dyDescent="0.25">
      <c r="A12" s="29" t="s">
        <v>35</v>
      </c>
      <c r="B12">
        <v>1</v>
      </c>
      <c r="C12" s="30" t="s">
        <v>36</v>
      </c>
      <c r="D12" s="30">
        <v>0.97889999999999999</v>
      </c>
      <c r="E12" s="2">
        <v>44378</v>
      </c>
      <c r="F12" s="2">
        <v>44742</v>
      </c>
      <c r="G12" s="30" t="s">
        <v>37</v>
      </c>
      <c r="H12" s="30" t="s">
        <v>38</v>
      </c>
      <c r="I12" s="31">
        <v>50</v>
      </c>
      <c r="J12" s="31">
        <f t="shared" ref="J12:J75" si="12">IFERROR((I12*260)/12,0)</f>
        <v>1083.3333333333333</v>
      </c>
      <c r="K12" s="32">
        <f>IF($G12="INF",$J12-H$3*$D12,IF(OR($G12="TOD", $G12="2YR"),$J12-H$4*$D12,$J12-H$5*$D12))</f>
        <v>-251.88626666666664</v>
      </c>
      <c r="L12" s="32">
        <f t="shared" ref="L12:M17" si="13">IF($G12="INF",$J12-I$3*$D12,IF(OR($G12="TOD", $G12="2YR"),$J12-I$4*$D12,$J12-I$5*$D12))</f>
        <v>-506.40026666666677</v>
      </c>
      <c r="M12" s="32">
        <f t="shared" si="13"/>
        <v>-726.65276666666682</v>
      </c>
      <c r="N12" s="32"/>
      <c r="O12" s="33">
        <v>47</v>
      </c>
      <c r="P12" s="31">
        <f>IFERROR((O12*260)/12,0)</f>
        <v>1018.3333333333334</v>
      </c>
      <c r="Q12" s="32">
        <f t="shared" ref="Q12:S17" si="14">IF($P12=0,0,$P12-(P$3*$D12))</f>
        <v>50.201233333333334</v>
      </c>
      <c r="R12" s="32">
        <f t="shared" si="14"/>
        <v>-53.562166666666712</v>
      </c>
      <c r="S12" s="32">
        <f t="shared" si="14"/>
        <v>-194.52376666666657</v>
      </c>
      <c r="T12" s="33">
        <v>47</v>
      </c>
      <c r="U12" s="31">
        <f>IFERROR((T12*260)/12,0)</f>
        <v>1018.3333333333334</v>
      </c>
      <c r="V12" s="32">
        <f t="shared" ref="V12:X17" si="15">IF($U12=0,0,$U12-(P$3*$D12))</f>
        <v>50.201233333333334</v>
      </c>
      <c r="W12" s="32">
        <f t="shared" si="15"/>
        <v>-53.562166666666712</v>
      </c>
      <c r="X12" s="32">
        <f t="shared" si="15"/>
        <v>-194.52376666666657</v>
      </c>
      <c r="Y12" s="3">
        <v>21.31</v>
      </c>
      <c r="Z12" s="32"/>
      <c r="AA12" s="32"/>
      <c r="AB12" s="32"/>
    </row>
    <row r="13" spans="1:30" s="29" customFormat="1" x14ac:dyDescent="0.25">
      <c r="A13" s="29" t="s">
        <v>35</v>
      </c>
      <c r="B13">
        <v>1</v>
      </c>
      <c r="C13" s="30" t="s">
        <v>36</v>
      </c>
      <c r="D13" s="30">
        <v>0.97889999999999999</v>
      </c>
      <c r="E13" s="2">
        <v>44378</v>
      </c>
      <c r="F13" s="2">
        <v>44742</v>
      </c>
      <c r="G13" s="30" t="s">
        <v>39</v>
      </c>
      <c r="H13" s="30" t="s">
        <v>38</v>
      </c>
      <c r="I13" s="31">
        <v>35.700000000000003</v>
      </c>
      <c r="J13" s="31">
        <f t="shared" si="12"/>
        <v>773.5</v>
      </c>
      <c r="K13" s="32">
        <f t="shared" ref="K13:K17" si="16">IF($G13="INF",$J13-H$3*$D13,IF(OR($G13="TOD", $G13="2YR"),$J13-H$4*$D13,$J13-H$5*$D13))</f>
        <v>0.16899999999998272</v>
      </c>
      <c r="L13" s="32">
        <f t="shared" si="13"/>
        <v>-129.04579999999999</v>
      </c>
      <c r="M13" s="32">
        <f t="shared" si="13"/>
        <v>-639.05269999999996</v>
      </c>
      <c r="N13" s="32"/>
      <c r="O13" s="33">
        <v>29.75</v>
      </c>
      <c r="P13" s="31">
        <f t="shared" ref="P13:P76" si="17">IFERROR((O13*260)/12,0)</f>
        <v>644.58333333333337</v>
      </c>
      <c r="Q13" s="32">
        <f t="shared" si="14"/>
        <v>-323.54876666666667</v>
      </c>
      <c r="R13" s="32">
        <f t="shared" si="14"/>
        <v>-427.31216666666671</v>
      </c>
      <c r="S13" s="32">
        <f t="shared" si="14"/>
        <v>-568.27376666666657</v>
      </c>
      <c r="T13" s="33">
        <v>29.75</v>
      </c>
      <c r="U13" s="31">
        <f t="shared" ref="U13:U76" si="18">IFERROR((T13*260)/12,0)</f>
        <v>644.58333333333337</v>
      </c>
      <c r="V13" s="32">
        <f t="shared" si="15"/>
        <v>-323.54876666666667</v>
      </c>
      <c r="W13" s="32">
        <f t="shared" si="15"/>
        <v>-427.31216666666671</v>
      </c>
      <c r="X13" s="32">
        <f t="shared" si="15"/>
        <v>-568.27376666666657</v>
      </c>
      <c r="Y13" s="3">
        <v>14</v>
      </c>
      <c r="Z13" s="32"/>
      <c r="AA13" s="32"/>
      <c r="AB13" s="32"/>
    </row>
    <row r="14" spans="1:30" s="29" customFormat="1" x14ac:dyDescent="0.25">
      <c r="A14" s="29" t="s">
        <v>35</v>
      </c>
      <c r="B14">
        <v>1</v>
      </c>
      <c r="C14" s="30" t="s">
        <v>36</v>
      </c>
      <c r="D14" s="30">
        <v>0.97889999999999999</v>
      </c>
      <c r="E14" s="2">
        <v>44378</v>
      </c>
      <c r="F14" s="2">
        <v>44742</v>
      </c>
      <c r="G14" s="30" t="s">
        <v>40</v>
      </c>
      <c r="H14" s="30" t="s">
        <v>38</v>
      </c>
      <c r="I14" s="31">
        <v>32.299999999999997</v>
      </c>
      <c r="J14" s="31">
        <f t="shared" si="12"/>
        <v>699.83333333333337</v>
      </c>
      <c r="K14" s="32">
        <f t="shared" si="16"/>
        <v>-73.497666666666646</v>
      </c>
      <c r="L14" s="32">
        <f t="shared" si="13"/>
        <v>-202.71246666666661</v>
      </c>
      <c r="M14" s="32">
        <f t="shared" si="13"/>
        <v>-712.71936666666659</v>
      </c>
      <c r="N14" s="32"/>
      <c r="O14" s="33">
        <v>26</v>
      </c>
      <c r="P14" s="31">
        <f t="shared" si="17"/>
        <v>563.33333333333337</v>
      </c>
      <c r="Q14" s="32">
        <f t="shared" si="14"/>
        <v>-404.79876666666667</v>
      </c>
      <c r="R14" s="32">
        <f t="shared" si="14"/>
        <v>-508.56216666666671</v>
      </c>
      <c r="S14" s="32">
        <f t="shared" si="14"/>
        <v>-649.52376666666657</v>
      </c>
      <c r="T14" s="33">
        <v>26</v>
      </c>
      <c r="U14" s="31">
        <f t="shared" si="18"/>
        <v>563.33333333333337</v>
      </c>
      <c r="V14" s="32">
        <f t="shared" si="15"/>
        <v>-404.79876666666667</v>
      </c>
      <c r="W14" s="32">
        <f t="shared" si="15"/>
        <v>-508.56216666666671</v>
      </c>
      <c r="X14" s="32">
        <f t="shared" si="15"/>
        <v>-649.52376666666657</v>
      </c>
      <c r="Y14" s="3">
        <v>13</v>
      </c>
      <c r="Z14" s="32"/>
      <c r="AA14" s="32"/>
      <c r="AB14" s="32"/>
    </row>
    <row r="15" spans="1:30" s="29" customFormat="1" x14ac:dyDescent="0.25">
      <c r="A15" s="29" t="s">
        <v>35</v>
      </c>
      <c r="B15">
        <v>1</v>
      </c>
      <c r="C15" s="30" t="s">
        <v>36</v>
      </c>
      <c r="D15" s="30">
        <v>0.97889999999999999</v>
      </c>
      <c r="E15" s="2">
        <v>44378</v>
      </c>
      <c r="F15" s="2">
        <v>44742</v>
      </c>
      <c r="G15" s="30" t="s">
        <v>41</v>
      </c>
      <c r="H15" s="30" t="s">
        <v>38</v>
      </c>
      <c r="I15" s="31">
        <v>27</v>
      </c>
      <c r="J15" s="31">
        <f t="shared" si="12"/>
        <v>585</v>
      </c>
      <c r="K15" s="32">
        <f t="shared" si="16"/>
        <v>-102.18780000000004</v>
      </c>
      <c r="L15" s="32">
        <f t="shared" si="13"/>
        <v>-212.80349999999999</v>
      </c>
      <c r="M15" s="32">
        <f t="shared" si="13"/>
        <v>-510.3891000000001</v>
      </c>
      <c r="N15" s="32"/>
      <c r="O15" s="33">
        <v>26</v>
      </c>
      <c r="P15" s="31">
        <f t="shared" si="17"/>
        <v>563.33333333333337</v>
      </c>
      <c r="Q15" s="32">
        <f t="shared" si="14"/>
        <v>-404.79876666666667</v>
      </c>
      <c r="R15" s="32">
        <f t="shared" si="14"/>
        <v>-508.56216666666671</v>
      </c>
      <c r="S15" s="32">
        <f t="shared" si="14"/>
        <v>-649.52376666666657</v>
      </c>
      <c r="T15" s="33">
        <v>26</v>
      </c>
      <c r="U15" s="31">
        <f t="shared" si="18"/>
        <v>563.33333333333337</v>
      </c>
      <c r="V15" s="32">
        <f t="shared" si="15"/>
        <v>-404.79876666666667</v>
      </c>
      <c r="W15" s="32">
        <f t="shared" si="15"/>
        <v>-508.56216666666671</v>
      </c>
      <c r="X15" s="32">
        <f t="shared" si="15"/>
        <v>-649.52376666666657</v>
      </c>
      <c r="Y15" s="3">
        <v>13</v>
      </c>
      <c r="Z15" s="32"/>
      <c r="AA15" s="32"/>
      <c r="AB15" s="32"/>
    </row>
    <row r="16" spans="1:30" s="29" customFormat="1" x14ac:dyDescent="0.25">
      <c r="A16" s="29" t="s">
        <v>35</v>
      </c>
      <c r="B16">
        <v>1</v>
      </c>
      <c r="C16" s="30" t="s">
        <v>36</v>
      </c>
      <c r="D16" s="30">
        <v>0.97889999999999999</v>
      </c>
      <c r="E16" s="2">
        <v>44378</v>
      </c>
      <c r="F16" s="2">
        <v>44742</v>
      </c>
      <c r="G16" s="30" t="s">
        <v>42</v>
      </c>
      <c r="H16" s="30" t="s">
        <v>38</v>
      </c>
      <c r="I16" s="31">
        <v>26</v>
      </c>
      <c r="J16" s="31">
        <f t="shared" si="12"/>
        <v>563.33333333333337</v>
      </c>
      <c r="K16" s="32">
        <f t="shared" si="16"/>
        <v>-123.85446666666667</v>
      </c>
      <c r="L16" s="32">
        <f t="shared" si="13"/>
        <v>-234.47016666666661</v>
      </c>
      <c r="M16" s="32">
        <f t="shared" si="13"/>
        <v>-532.05576666666673</v>
      </c>
      <c r="N16" s="32"/>
      <c r="O16" s="33">
        <v>26</v>
      </c>
      <c r="P16" s="31">
        <f t="shared" si="17"/>
        <v>563.33333333333337</v>
      </c>
      <c r="Q16" s="32">
        <f t="shared" si="14"/>
        <v>-404.79876666666667</v>
      </c>
      <c r="R16" s="32">
        <f t="shared" si="14"/>
        <v>-508.56216666666671</v>
      </c>
      <c r="S16" s="32">
        <f t="shared" si="14"/>
        <v>-649.52376666666657</v>
      </c>
      <c r="T16" s="33">
        <v>26</v>
      </c>
      <c r="U16" s="31">
        <f t="shared" si="18"/>
        <v>563.33333333333337</v>
      </c>
      <c r="V16" s="32">
        <f t="shared" si="15"/>
        <v>-404.79876666666667</v>
      </c>
      <c r="W16" s="32">
        <f t="shared" si="15"/>
        <v>-508.56216666666671</v>
      </c>
      <c r="X16" s="32">
        <f t="shared" si="15"/>
        <v>-649.52376666666657</v>
      </c>
      <c r="Y16" s="3">
        <v>13</v>
      </c>
      <c r="Z16" s="32"/>
      <c r="AA16" s="32"/>
      <c r="AB16" s="32"/>
    </row>
    <row r="17" spans="1:28" s="29" customFormat="1" x14ac:dyDescent="0.25">
      <c r="A17" s="29" t="s">
        <v>35</v>
      </c>
      <c r="B17">
        <v>1</v>
      </c>
      <c r="C17" s="30" t="s">
        <v>36</v>
      </c>
      <c r="D17" s="30">
        <v>0.97889999999999999</v>
      </c>
      <c r="E17" s="2">
        <v>44378</v>
      </c>
      <c r="F17" s="2">
        <v>44742</v>
      </c>
      <c r="G17" s="30" t="s">
        <v>43</v>
      </c>
      <c r="H17" s="30" t="s">
        <v>38</v>
      </c>
      <c r="I17" s="31">
        <v>26</v>
      </c>
      <c r="J17" s="31">
        <f t="shared" si="12"/>
        <v>563.33333333333337</v>
      </c>
      <c r="K17" s="32">
        <f t="shared" si="16"/>
        <v>-123.85446666666667</v>
      </c>
      <c r="L17" s="32">
        <f t="shared" si="13"/>
        <v>-234.47016666666661</v>
      </c>
      <c r="M17" s="32">
        <f t="shared" si="13"/>
        <v>-532.05576666666673</v>
      </c>
      <c r="N17" s="32"/>
      <c r="O17" s="33">
        <v>26</v>
      </c>
      <c r="P17" s="31">
        <f t="shared" si="17"/>
        <v>563.33333333333337</v>
      </c>
      <c r="Q17" s="32">
        <f t="shared" si="14"/>
        <v>-404.79876666666667</v>
      </c>
      <c r="R17" s="32">
        <f t="shared" si="14"/>
        <v>-508.56216666666671</v>
      </c>
      <c r="S17" s="32">
        <f t="shared" si="14"/>
        <v>-649.52376666666657</v>
      </c>
      <c r="T17" s="33">
        <v>26</v>
      </c>
      <c r="U17" s="31">
        <f t="shared" si="18"/>
        <v>563.33333333333337</v>
      </c>
      <c r="V17" s="32">
        <f t="shared" si="15"/>
        <v>-404.79876666666667</v>
      </c>
      <c r="W17" s="32">
        <f t="shared" si="15"/>
        <v>-508.56216666666671</v>
      </c>
      <c r="X17" s="32">
        <f t="shared" si="15"/>
        <v>-649.52376666666657</v>
      </c>
      <c r="Y17" s="3">
        <v>13</v>
      </c>
      <c r="Z17" s="32"/>
      <c r="AA17" s="32"/>
      <c r="AB17" s="32"/>
    </row>
    <row r="18" spans="1:28" hidden="1" x14ac:dyDescent="0.25">
      <c r="A18" t="s">
        <v>35</v>
      </c>
      <c r="B18">
        <v>1</v>
      </c>
      <c r="C18" s="1" t="s">
        <v>36</v>
      </c>
      <c r="D18" s="1">
        <v>0.97889999999999999</v>
      </c>
      <c r="E18" s="2">
        <v>44378</v>
      </c>
      <c r="F18" s="2">
        <v>44742</v>
      </c>
      <c r="G18" s="1" t="s">
        <v>44</v>
      </c>
      <c r="H18" t="s">
        <v>38</v>
      </c>
      <c r="I18" s="3">
        <v>20.75</v>
      </c>
      <c r="J18" s="3">
        <f t="shared" si="12"/>
        <v>449.58333333333331</v>
      </c>
      <c r="O18" s="3">
        <v>20.75</v>
      </c>
      <c r="P18" s="3">
        <f t="shared" si="17"/>
        <v>449.58333333333331</v>
      </c>
      <c r="T18" s="3">
        <v>20.75</v>
      </c>
      <c r="U18" s="3">
        <f t="shared" si="18"/>
        <v>449.58333333333331</v>
      </c>
      <c r="Y18" s="3">
        <v>10.38</v>
      </c>
    </row>
    <row r="19" spans="1:28" hidden="1" x14ac:dyDescent="0.25">
      <c r="A19" t="s">
        <v>35</v>
      </c>
      <c r="B19">
        <v>1</v>
      </c>
      <c r="C19" s="1" t="s">
        <v>36</v>
      </c>
      <c r="D19" s="1">
        <v>0.97889999999999999</v>
      </c>
      <c r="E19" s="2">
        <v>44378</v>
      </c>
      <c r="F19" s="2">
        <v>44742</v>
      </c>
      <c r="G19" s="1" t="s">
        <v>45</v>
      </c>
      <c r="H19" t="s">
        <v>38</v>
      </c>
      <c r="I19" s="3">
        <v>50</v>
      </c>
      <c r="J19" s="3">
        <f t="shared" si="12"/>
        <v>1083.3333333333333</v>
      </c>
      <c r="O19" s="3">
        <v>47</v>
      </c>
      <c r="P19" s="3">
        <f t="shared" si="17"/>
        <v>1018.3333333333334</v>
      </c>
      <c r="T19" s="3">
        <v>27</v>
      </c>
      <c r="U19" s="3">
        <f t="shared" si="18"/>
        <v>585</v>
      </c>
      <c r="Y19" s="3">
        <v>12.31</v>
      </c>
    </row>
    <row r="20" spans="1:28" x14ac:dyDescent="0.25">
      <c r="A20" t="s">
        <v>46</v>
      </c>
      <c r="B20">
        <v>5</v>
      </c>
      <c r="C20" s="1" t="s">
        <v>47</v>
      </c>
      <c r="D20" s="1">
        <v>0.98819999999999997</v>
      </c>
      <c r="E20" s="2">
        <v>44378</v>
      </c>
      <c r="F20" s="2">
        <v>44742</v>
      </c>
      <c r="G20" s="1" t="s">
        <v>37</v>
      </c>
      <c r="H20" s="1" t="s">
        <v>38</v>
      </c>
      <c r="I20" s="3">
        <v>40</v>
      </c>
      <c r="J20" s="3">
        <f t="shared" si="12"/>
        <v>866.66666666666663</v>
      </c>
      <c r="K20" s="34">
        <f t="shared" ref="K20:M25" si="19">IF($G20="INF",$J20-H$3*$D20,IF(OR($G20="TOD", $G20="2YR"),$J20-H$4*$D20,$J20-H$5*$D20))</f>
        <v>-481.23813333333339</v>
      </c>
      <c r="L20" s="34">
        <f t="shared" si="19"/>
        <v>-738.17013333333341</v>
      </c>
      <c r="M20" s="34">
        <f t="shared" si="19"/>
        <v>-960.51513333333321</v>
      </c>
      <c r="N20" s="34"/>
      <c r="O20" s="13">
        <v>40</v>
      </c>
      <c r="P20" s="3">
        <f t="shared" si="17"/>
        <v>866.66666666666663</v>
      </c>
      <c r="Q20" s="34">
        <f t="shared" ref="Q20:S25" si="20">IF($P20=0,0,$P20-(P$3*$D20))</f>
        <v>-110.66313333333335</v>
      </c>
      <c r="R20" s="34">
        <f t="shared" si="20"/>
        <v>-215.41233333333332</v>
      </c>
      <c r="S20" s="34">
        <f t="shared" si="20"/>
        <v>-357.7131333333333</v>
      </c>
      <c r="T20" s="13" t="s">
        <v>48</v>
      </c>
      <c r="U20" s="3">
        <f t="shared" si="18"/>
        <v>0</v>
      </c>
      <c r="V20" s="34">
        <f t="shared" ref="V20:X25" si="21">IF($U20=0,0,$U20-(P$3*$D20))</f>
        <v>0</v>
      </c>
      <c r="W20" s="34">
        <f t="shared" si="21"/>
        <v>0</v>
      </c>
      <c r="X20" s="34">
        <f t="shared" si="21"/>
        <v>0</v>
      </c>
      <c r="Y20" s="3" t="s">
        <v>48</v>
      </c>
      <c r="Z20" s="34"/>
      <c r="AA20" s="34"/>
      <c r="AB20" s="34"/>
    </row>
    <row r="21" spans="1:28" x14ac:dyDescent="0.25">
      <c r="A21" t="s">
        <v>46</v>
      </c>
      <c r="B21">
        <v>5</v>
      </c>
      <c r="C21" s="1" t="s">
        <v>47</v>
      </c>
      <c r="D21" s="1">
        <v>0.98819999999999997</v>
      </c>
      <c r="E21" s="2">
        <v>44378</v>
      </c>
      <c r="F21" s="2">
        <v>44742</v>
      </c>
      <c r="G21" s="1" t="s">
        <v>39</v>
      </c>
      <c r="H21" s="1" t="s">
        <v>38</v>
      </c>
      <c r="I21" s="3">
        <v>30.6</v>
      </c>
      <c r="J21" s="3">
        <f t="shared" si="12"/>
        <v>663</v>
      </c>
      <c r="K21" s="34">
        <f t="shared" si="19"/>
        <v>-117.678</v>
      </c>
      <c r="L21" s="34">
        <f t="shared" si="19"/>
        <v>-248.12040000000002</v>
      </c>
      <c r="M21" s="34">
        <f t="shared" si="19"/>
        <v>-762.97260000000006</v>
      </c>
      <c r="N21" s="34"/>
      <c r="O21" s="13">
        <v>29.75</v>
      </c>
      <c r="P21" s="3">
        <f t="shared" si="17"/>
        <v>644.58333333333337</v>
      </c>
      <c r="Q21" s="34">
        <f t="shared" si="20"/>
        <v>-332.74646666666661</v>
      </c>
      <c r="R21" s="34">
        <f t="shared" si="20"/>
        <v>-437.49566666666658</v>
      </c>
      <c r="S21" s="34">
        <f t="shared" si="20"/>
        <v>-579.79646666666656</v>
      </c>
      <c r="T21" s="13" t="s">
        <v>48</v>
      </c>
      <c r="U21" s="3">
        <f t="shared" si="18"/>
        <v>0</v>
      </c>
      <c r="V21" s="34">
        <f t="shared" si="21"/>
        <v>0</v>
      </c>
      <c r="W21" s="34">
        <f t="shared" si="21"/>
        <v>0</v>
      </c>
      <c r="X21" s="34">
        <f t="shared" si="21"/>
        <v>0</v>
      </c>
      <c r="Y21" s="3" t="s">
        <v>48</v>
      </c>
      <c r="Z21" s="34"/>
      <c r="AA21" s="34"/>
      <c r="AB21" s="34"/>
    </row>
    <row r="22" spans="1:28" x14ac:dyDescent="0.25">
      <c r="A22" t="s">
        <v>46</v>
      </c>
      <c r="B22">
        <v>5</v>
      </c>
      <c r="C22" s="1" t="s">
        <v>47</v>
      </c>
      <c r="D22" s="1">
        <v>0.98819999999999997</v>
      </c>
      <c r="E22" s="2">
        <v>44378</v>
      </c>
      <c r="F22" s="2">
        <v>44742</v>
      </c>
      <c r="G22" s="1" t="s">
        <v>40</v>
      </c>
      <c r="H22" s="1" t="s">
        <v>38</v>
      </c>
      <c r="I22" s="3">
        <v>28.9</v>
      </c>
      <c r="J22" s="3">
        <f t="shared" si="12"/>
        <v>626.16666666666663</v>
      </c>
      <c r="K22" s="34">
        <f t="shared" si="19"/>
        <v>-154.51133333333337</v>
      </c>
      <c r="L22" s="34">
        <f t="shared" si="19"/>
        <v>-284.95373333333339</v>
      </c>
      <c r="M22" s="34">
        <f t="shared" si="19"/>
        <v>-799.80593333333343</v>
      </c>
      <c r="N22" s="34"/>
      <c r="O22" s="13">
        <v>28.9</v>
      </c>
      <c r="P22" s="3">
        <f t="shared" si="17"/>
        <v>626.16666666666663</v>
      </c>
      <c r="Q22" s="34">
        <f t="shared" si="20"/>
        <v>-351.16313333333335</v>
      </c>
      <c r="R22" s="34">
        <f t="shared" si="20"/>
        <v>-455.91233333333332</v>
      </c>
      <c r="S22" s="34">
        <f t="shared" si="20"/>
        <v>-598.2131333333333</v>
      </c>
      <c r="T22" s="13" t="s">
        <v>48</v>
      </c>
      <c r="U22" s="3">
        <f t="shared" si="18"/>
        <v>0</v>
      </c>
      <c r="V22" s="34">
        <f t="shared" si="21"/>
        <v>0</v>
      </c>
      <c r="W22" s="34">
        <f t="shared" si="21"/>
        <v>0</v>
      </c>
      <c r="X22" s="34">
        <f t="shared" si="21"/>
        <v>0</v>
      </c>
      <c r="Y22" s="3" t="s">
        <v>48</v>
      </c>
      <c r="Z22" s="34"/>
      <c r="AA22" s="34"/>
      <c r="AB22" s="34"/>
    </row>
    <row r="23" spans="1:28" x14ac:dyDescent="0.25">
      <c r="A23" t="s">
        <v>46</v>
      </c>
      <c r="B23">
        <v>5</v>
      </c>
      <c r="C23" s="1" t="s">
        <v>47</v>
      </c>
      <c r="D23" s="1">
        <v>0.98819999999999997</v>
      </c>
      <c r="E23" s="2">
        <v>44378</v>
      </c>
      <c r="F23" s="2">
        <v>44742</v>
      </c>
      <c r="G23" s="1" t="s">
        <v>41</v>
      </c>
      <c r="H23" s="1" t="s">
        <v>38</v>
      </c>
      <c r="I23" s="3">
        <v>24.75</v>
      </c>
      <c r="J23" s="3">
        <f t="shared" si="12"/>
        <v>536.25</v>
      </c>
      <c r="K23" s="34">
        <f t="shared" si="19"/>
        <v>-157.46640000000002</v>
      </c>
      <c r="L23" s="34">
        <f t="shared" si="19"/>
        <v>-269.13299999999992</v>
      </c>
      <c r="M23" s="34">
        <f t="shared" si="19"/>
        <v>-569.54579999999987</v>
      </c>
      <c r="N23" s="34"/>
      <c r="O23" s="13">
        <v>25.5</v>
      </c>
      <c r="P23" s="3">
        <f t="shared" si="17"/>
        <v>552.5</v>
      </c>
      <c r="Q23" s="34">
        <f t="shared" si="20"/>
        <v>-424.82979999999998</v>
      </c>
      <c r="R23" s="34">
        <f t="shared" si="20"/>
        <v>-529.57899999999995</v>
      </c>
      <c r="S23" s="34">
        <f t="shared" si="20"/>
        <v>-671.87979999999993</v>
      </c>
      <c r="T23" s="13" t="s">
        <v>48</v>
      </c>
      <c r="U23" s="3">
        <f t="shared" si="18"/>
        <v>0</v>
      </c>
      <c r="V23" s="34">
        <f t="shared" si="21"/>
        <v>0</v>
      </c>
      <c r="W23" s="34">
        <f t="shared" si="21"/>
        <v>0</v>
      </c>
      <c r="X23" s="34">
        <f t="shared" si="21"/>
        <v>0</v>
      </c>
      <c r="Y23" s="3" t="s">
        <v>48</v>
      </c>
      <c r="Z23" s="34"/>
      <c r="AA23" s="34"/>
      <c r="AB23" s="34"/>
    </row>
    <row r="24" spans="1:28" x14ac:dyDescent="0.25">
      <c r="A24" t="s">
        <v>46</v>
      </c>
      <c r="B24">
        <v>5</v>
      </c>
      <c r="C24" s="1" t="s">
        <v>47</v>
      </c>
      <c r="D24" s="1">
        <v>0.98819999999999997</v>
      </c>
      <c r="E24" s="2">
        <v>44378</v>
      </c>
      <c r="F24" s="2">
        <v>44742</v>
      </c>
      <c r="G24" s="1" t="s">
        <v>42</v>
      </c>
      <c r="H24" s="1" t="s">
        <v>38</v>
      </c>
      <c r="I24" s="3">
        <v>24</v>
      </c>
      <c r="J24" s="3">
        <f t="shared" si="12"/>
        <v>520</v>
      </c>
      <c r="K24" s="34">
        <f t="shared" si="19"/>
        <v>-173.71640000000002</v>
      </c>
      <c r="L24" s="34">
        <f t="shared" si="19"/>
        <v>-285.38299999999992</v>
      </c>
      <c r="M24" s="34">
        <f t="shared" si="19"/>
        <v>-585.79579999999987</v>
      </c>
      <c r="N24" s="34"/>
      <c r="O24" s="13">
        <v>26.25</v>
      </c>
      <c r="P24" s="3">
        <f t="shared" si="17"/>
        <v>568.75</v>
      </c>
      <c r="Q24" s="34">
        <f t="shared" si="20"/>
        <v>-408.57979999999998</v>
      </c>
      <c r="R24" s="34">
        <f t="shared" si="20"/>
        <v>-513.32899999999995</v>
      </c>
      <c r="S24" s="34">
        <f t="shared" si="20"/>
        <v>-655.62979999999993</v>
      </c>
      <c r="T24" s="13" t="s">
        <v>48</v>
      </c>
      <c r="U24" s="3">
        <f t="shared" si="18"/>
        <v>0</v>
      </c>
      <c r="V24" s="34">
        <f t="shared" si="21"/>
        <v>0</v>
      </c>
      <c r="W24" s="34">
        <f t="shared" si="21"/>
        <v>0</v>
      </c>
      <c r="X24" s="34">
        <f t="shared" si="21"/>
        <v>0</v>
      </c>
      <c r="Y24" s="3" t="s">
        <v>48</v>
      </c>
      <c r="Z24" s="34"/>
      <c r="AA24" s="34"/>
      <c r="AB24" s="34"/>
    </row>
    <row r="25" spans="1:28" x14ac:dyDescent="0.25">
      <c r="A25" t="s">
        <v>46</v>
      </c>
      <c r="B25">
        <v>5</v>
      </c>
      <c r="C25" s="1" t="s">
        <v>47</v>
      </c>
      <c r="D25" s="1">
        <v>0.98819999999999997</v>
      </c>
      <c r="E25" s="2">
        <v>44378</v>
      </c>
      <c r="F25" s="2">
        <v>44742</v>
      </c>
      <c r="G25" s="1" t="s">
        <v>43</v>
      </c>
      <c r="H25" s="1" t="s">
        <v>38</v>
      </c>
      <c r="I25" s="3">
        <v>24</v>
      </c>
      <c r="J25" s="3">
        <f t="shared" si="12"/>
        <v>520</v>
      </c>
      <c r="K25" s="34">
        <f t="shared" si="19"/>
        <v>-173.71640000000002</v>
      </c>
      <c r="L25" s="34">
        <f t="shared" si="19"/>
        <v>-285.38299999999992</v>
      </c>
      <c r="M25" s="34">
        <f t="shared" si="19"/>
        <v>-585.79579999999987</v>
      </c>
      <c r="N25" s="34"/>
      <c r="O25" s="13">
        <v>26.25</v>
      </c>
      <c r="P25" s="3">
        <f t="shared" si="17"/>
        <v>568.75</v>
      </c>
      <c r="Q25" s="34">
        <f t="shared" si="20"/>
        <v>-408.57979999999998</v>
      </c>
      <c r="R25" s="34">
        <f t="shared" si="20"/>
        <v>-513.32899999999995</v>
      </c>
      <c r="S25" s="34">
        <f t="shared" si="20"/>
        <v>-655.62979999999993</v>
      </c>
      <c r="T25" s="13" t="s">
        <v>48</v>
      </c>
      <c r="U25" s="3">
        <f t="shared" si="18"/>
        <v>0</v>
      </c>
      <c r="V25" s="34">
        <f t="shared" si="21"/>
        <v>0</v>
      </c>
      <c r="W25" s="34">
        <f t="shared" si="21"/>
        <v>0</v>
      </c>
      <c r="X25" s="34">
        <f t="shared" si="21"/>
        <v>0</v>
      </c>
      <c r="Y25" s="3" t="s">
        <v>48</v>
      </c>
      <c r="Z25" s="34"/>
      <c r="AA25" s="34"/>
      <c r="AB25" s="34"/>
    </row>
    <row r="26" spans="1:28" hidden="1" x14ac:dyDescent="0.25">
      <c r="A26" t="s">
        <v>46</v>
      </c>
      <c r="B26">
        <v>5</v>
      </c>
      <c r="C26" s="1" t="s">
        <v>47</v>
      </c>
      <c r="D26" s="1">
        <v>0.98819999999999997</v>
      </c>
      <c r="E26" s="2">
        <v>44378</v>
      </c>
      <c r="F26" s="2">
        <v>44742</v>
      </c>
      <c r="G26" s="1" t="s">
        <v>44</v>
      </c>
      <c r="H26" t="s">
        <v>38</v>
      </c>
      <c r="I26" s="3">
        <v>19</v>
      </c>
      <c r="J26" s="3">
        <f t="shared" si="12"/>
        <v>411.66666666666669</v>
      </c>
      <c r="O26" s="3">
        <v>15.3</v>
      </c>
      <c r="P26" s="3">
        <f t="shared" si="17"/>
        <v>331.5</v>
      </c>
      <c r="T26" s="3" t="s">
        <v>48</v>
      </c>
      <c r="U26" s="3">
        <f t="shared" si="18"/>
        <v>0</v>
      </c>
      <c r="Y26" s="3" t="s">
        <v>48</v>
      </c>
    </row>
    <row r="27" spans="1:28" hidden="1" x14ac:dyDescent="0.25">
      <c r="A27" t="s">
        <v>46</v>
      </c>
      <c r="B27">
        <v>5</v>
      </c>
      <c r="C27" s="1" t="s">
        <v>47</v>
      </c>
      <c r="D27" s="1">
        <v>0.98819999999999997</v>
      </c>
      <c r="E27" s="2">
        <v>44378</v>
      </c>
      <c r="F27" s="2">
        <v>44742</v>
      </c>
      <c r="G27" s="1" t="s">
        <v>45</v>
      </c>
      <c r="H27" t="s">
        <v>38</v>
      </c>
      <c r="I27" s="3">
        <v>40</v>
      </c>
      <c r="J27" s="3">
        <f t="shared" si="12"/>
        <v>866.66666666666663</v>
      </c>
      <c r="O27" s="3">
        <v>40</v>
      </c>
      <c r="P27" s="3">
        <f t="shared" si="17"/>
        <v>866.66666666666663</v>
      </c>
      <c r="T27" s="3" t="s">
        <v>48</v>
      </c>
      <c r="U27" s="3">
        <f t="shared" si="18"/>
        <v>0</v>
      </c>
      <c r="Y27" s="3" t="s">
        <v>48</v>
      </c>
    </row>
    <row r="28" spans="1:28" s="29" customFormat="1" x14ac:dyDescent="0.25">
      <c r="A28" s="29" t="s">
        <v>49</v>
      </c>
      <c r="B28">
        <v>6</v>
      </c>
      <c r="C28" s="30" t="s">
        <v>50</v>
      </c>
      <c r="D28" s="30">
        <v>1.0174000000000001</v>
      </c>
      <c r="E28" s="2">
        <v>44621</v>
      </c>
      <c r="F28" s="2">
        <v>44742</v>
      </c>
      <c r="G28" s="30" t="s">
        <v>37</v>
      </c>
      <c r="H28" s="30" t="s">
        <v>38</v>
      </c>
      <c r="I28" s="31">
        <v>48.4</v>
      </c>
      <c r="J28" s="31">
        <f t="shared" si="12"/>
        <v>1048.6666666666667</v>
      </c>
      <c r="K28" s="32">
        <f t="shared" ref="K28:M33" si="22">IF($G28="INF",$J28-H$3*$D28,IF(OR($G28="TOD", $G28="2YR"),$J28-H$4*$D28,$J28-H$5*$D28))</f>
        <v>-339.06693333333328</v>
      </c>
      <c r="L28" s="32">
        <f t="shared" si="22"/>
        <v>-603.5909333333334</v>
      </c>
      <c r="M28" s="32">
        <f t="shared" si="22"/>
        <v>-832.50593333333336</v>
      </c>
      <c r="N28" s="32"/>
      <c r="O28" s="33">
        <v>37</v>
      </c>
      <c r="P28" s="31">
        <f t="shared" si="17"/>
        <v>801.66666666666663</v>
      </c>
      <c r="Q28" s="32">
        <f t="shared" ref="Q28:S33" si="23">IF($P28=0,0,$P28-(P$3*$D28))</f>
        <v>-204.54193333333342</v>
      </c>
      <c r="R28" s="32">
        <f t="shared" si="23"/>
        <v>-312.38633333333348</v>
      </c>
      <c r="S28" s="32">
        <f t="shared" si="23"/>
        <v>-458.89193333333344</v>
      </c>
      <c r="T28" s="33" t="s">
        <v>48</v>
      </c>
      <c r="U28" s="31">
        <f t="shared" si="18"/>
        <v>0</v>
      </c>
      <c r="V28" s="32">
        <f t="shared" ref="V28:X33" si="24">IF($U28=0,0,$U28-(P$3*$D28))</f>
        <v>0</v>
      </c>
      <c r="W28" s="32">
        <f t="shared" si="24"/>
        <v>0</v>
      </c>
      <c r="X28" s="32">
        <f t="shared" si="24"/>
        <v>0</v>
      </c>
      <c r="Y28" s="3" t="s">
        <v>48</v>
      </c>
      <c r="Z28" s="32"/>
      <c r="AA28" s="32"/>
      <c r="AB28" s="32"/>
    </row>
    <row r="29" spans="1:28" s="29" customFormat="1" x14ac:dyDescent="0.25">
      <c r="A29" s="29" t="s">
        <v>49</v>
      </c>
      <c r="B29">
        <v>6</v>
      </c>
      <c r="C29" s="30" t="s">
        <v>50</v>
      </c>
      <c r="D29" s="30">
        <v>1.0174000000000001</v>
      </c>
      <c r="E29" s="2">
        <v>44621</v>
      </c>
      <c r="F29" s="2">
        <v>44742</v>
      </c>
      <c r="G29" s="30" t="s">
        <v>39</v>
      </c>
      <c r="H29" s="30" t="s">
        <v>38</v>
      </c>
      <c r="I29" s="31">
        <v>42.03</v>
      </c>
      <c r="J29" s="31">
        <f t="shared" si="12"/>
        <v>910.65000000000009</v>
      </c>
      <c r="K29" s="32">
        <f t="shared" si="22"/>
        <v>106.904</v>
      </c>
      <c r="L29" s="32">
        <f t="shared" si="22"/>
        <v>-27.392799999999966</v>
      </c>
      <c r="M29" s="32">
        <f t="shared" si="22"/>
        <v>-557.45820000000003</v>
      </c>
      <c r="N29" s="32"/>
      <c r="O29" s="33">
        <v>35</v>
      </c>
      <c r="P29" s="31">
        <f t="shared" si="17"/>
        <v>758.33333333333337</v>
      </c>
      <c r="Q29" s="32">
        <f t="shared" si="23"/>
        <v>-247.87526666666668</v>
      </c>
      <c r="R29" s="32">
        <f t="shared" si="23"/>
        <v>-355.71966666666674</v>
      </c>
      <c r="S29" s="32">
        <f t="shared" si="23"/>
        <v>-502.2252666666667</v>
      </c>
      <c r="T29" s="33" t="s">
        <v>48</v>
      </c>
      <c r="U29" s="31">
        <f t="shared" si="18"/>
        <v>0</v>
      </c>
      <c r="V29" s="32">
        <f t="shared" si="24"/>
        <v>0</v>
      </c>
      <c r="W29" s="32">
        <f t="shared" si="24"/>
        <v>0</v>
      </c>
      <c r="X29" s="32">
        <f t="shared" si="24"/>
        <v>0</v>
      </c>
      <c r="Y29" s="3" t="s">
        <v>48</v>
      </c>
      <c r="Z29" s="32"/>
      <c r="AA29" s="32"/>
      <c r="AB29" s="32"/>
    </row>
    <row r="30" spans="1:28" s="29" customFormat="1" x14ac:dyDescent="0.25">
      <c r="A30" s="29" t="s">
        <v>49</v>
      </c>
      <c r="B30">
        <v>6</v>
      </c>
      <c r="C30" s="30" t="s">
        <v>50</v>
      </c>
      <c r="D30" s="30">
        <v>1.0174000000000001</v>
      </c>
      <c r="E30" s="2">
        <v>44621</v>
      </c>
      <c r="F30" s="2">
        <v>44742</v>
      </c>
      <c r="G30" s="30" t="s">
        <v>40</v>
      </c>
      <c r="H30" s="30" t="s">
        <v>38</v>
      </c>
      <c r="I30" s="31">
        <v>40</v>
      </c>
      <c r="J30" s="31">
        <f t="shared" si="12"/>
        <v>866.66666666666663</v>
      </c>
      <c r="K30" s="32">
        <f t="shared" si="22"/>
        <v>62.920666666666534</v>
      </c>
      <c r="L30" s="32">
        <f t="shared" si="22"/>
        <v>-71.376133333333428</v>
      </c>
      <c r="M30" s="32">
        <f t="shared" si="22"/>
        <v>-601.4415333333335</v>
      </c>
      <c r="N30" s="32"/>
      <c r="O30" s="33">
        <v>32</v>
      </c>
      <c r="P30" s="31">
        <f t="shared" si="17"/>
        <v>693.33333333333337</v>
      </c>
      <c r="Q30" s="32">
        <f t="shared" si="23"/>
        <v>-312.87526666666668</v>
      </c>
      <c r="R30" s="32">
        <f t="shared" si="23"/>
        <v>-420.71966666666674</v>
      </c>
      <c r="S30" s="32">
        <f t="shared" si="23"/>
        <v>-567.2252666666667</v>
      </c>
      <c r="T30" s="33" t="s">
        <v>48</v>
      </c>
      <c r="U30" s="31">
        <f t="shared" si="18"/>
        <v>0</v>
      </c>
      <c r="V30" s="32">
        <f t="shared" si="24"/>
        <v>0</v>
      </c>
      <c r="W30" s="32">
        <f t="shared" si="24"/>
        <v>0</v>
      </c>
      <c r="X30" s="32">
        <f t="shared" si="24"/>
        <v>0</v>
      </c>
      <c r="Y30" s="3" t="s">
        <v>48</v>
      </c>
      <c r="Z30" s="32"/>
      <c r="AA30" s="32"/>
      <c r="AB30" s="32"/>
    </row>
    <row r="31" spans="1:28" s="29" customFormat="1" x14ac:dyDescent="0.25">
      <c r="A31" s="29" t="s">
        <v>49</v>
      </c>
      <c r="B31">
        <v>6</v>
      </c>
      <c r="C31" s="30" t="s">
        <v>50</v>
      </c>
      <c r="D31" s="30">
        <v>1.0174000000000001</v>
      </c>
      <c r="E31" s="2">
        <v>44621</v>
      </c>
      <c r="F31" s="2">
        <v>44742</v>
      </c>
      <c r="G31" s="30" t="s">
        <v>41</v>
      </c>
      <c r="H31" s="30" t="s">
        <v>38</v>
      </c>
      <c r="I31" s="31">
        <v>39</v>
      </c>
      <c r="J31" s="31">
        <f t="shared" si="12"/>
        <v>845</v>
      </c>
      <c r="K31" s="32">
        <f t="shared" si="22"/>
        <v>130.78519999999992</v>
      </c>
      <c r="L31" s="32">
        <f t="shared" si="22"/>
        <v>15.81899999999996</v>
      </c>
      <c r="M31" s="32">
        <f t="shared" si="22"/>
        <v>-293.4706000000001</v>
      </c>
      <c r="N31" s="32"/>
      <c r="O31" s="33">
        <v>32</v>
      </c>
      <c r="P31" s="31">
        <f t="shared" si="17"/>
        <v>693.33333333333337</v>
      </c>
      <c r="Q31" s="32">
        <f t="shared" si="23"/>
        <v>-312.87526666666668</v>
      </c>
      <c r="R31" s="32">
        <f t="shared" si="23"/>
        <v>-420.71966666666674</v>
      </c>
      <c r="S31" s="32">
        <f t="shared" si="23"/>
        <v>-567.2252666666667</v>
      </c>
      <c r="T31" s="33" t="s">
        <v>48</v>
      </c>
      <c r="U31" s="31">
        <f t="shared" si="18"/>
        <v>0</v>
      </c>
      <c r="V31" s="32">
        <f t="shared" si="24"/>
        <v>0</v>
      </c>
      <c r="W31" s="32">
        <f t="shared" si="24"/>
        <v>0</v>
      </c>
      <c r="X31" s="32">
        <f t="shared" si="24"/>
        <v>0</v>
      </c>
      <c r="Y31" s="3" t="s">
        <v>48</v>
      </c>
      <c r="Z31" s="32"/>
      <c r="AA31" s="32"/>
      <c r="AB31" s="32"/>
    </row>
    <row r="32" spans="1:28" s="29" customFormat="1" x14ac:dyDescent="0.25">
      <c r="A32" s="29" t="s">
        <v>49</v>
      </c>
      <c r="B32">
        <v>6</v>
      </c>
      <c r="C32" s="30" t="s">
        <v>50</v>
      </c>
      <c r="D32" s="30">
        <v>1.0174000000000001</v>
      </c>
      <c r="E32" s="2">
        <v>44621</v>
      </c>
      <c r="F32" s="2">
        <v>44742</v>
      </c>
      <c r="G32" s="30" t="s">
        <v>42</v>
      </c>
      <c r="H32" s="30" t="s">
        <v>38</v>
      </c>
      <c r="I32" s="31">
        <v>38</v>
      </c>
      <c r="J32" s="31">
        <f t="shared" si="12"/>
        <v>823.33333333333337</v>
      </c>
      <c r="K32" s="32">
        <f t="shared" si="22"/>
        <v>109.11853333333329</v>
      </c>
      <c r="L32" s="32">
        <f t="shared" si="22"/>
        <v>-5.8476666666666688</v>
      </c>
      <c r="M32" s="32">
        <f t="shared" si="22"/>
        <v>-315.13726666666673</v>
      </c>
      <c r="N32" s="32"/>
      <c r="O32" s="33">
        <v>30</v>
      </c>
      <c r="P32" s="31">
        <f t="shared" si="17"/>
        <v>650</v>
      </c>
      <c r="Q32" s="32">
        <f t="shared" si="23"/>
        <v>-356.20860000000005</v>
      </c>
      <c r="R32" s="32">
        <f t="shared" si="23"/>
        <v>-464.05300000000011</v>
      </c>
      <c r="S32" s="32">
        <f t="shared" si="23"/>
        <v>-610.55860000000007</v>
      </c>
      <c r="T32" s="33" t="s">
        <v>48</v>
      </c>
      <c r="U32" s="31">
        <f t="shared" si="18"/>
        <v>0</v>
      </c>
      <c r="V32" s="32">
        <f t="shared" si="24"/>
        <v>0</v>
      </c>
      <c r="W32" s="32">
        <f t="shared" si="24"/>
        <v>0</v>
      </c>
      <c r="X32" s="32">
        <f t="shared" si="24"/>
        <v>0</v>
      </c>
      <c r="Y32" s="3" t="s">
        <v>48</v>
      </c>
      <c r="Z32" s="32"/>
      <c r="AA32" s="32"/>
      <c r="AB32" s="32"/>
    </row>
    <row r="33" spans="1:28" s="29" customFormat="1" x14ac:dyDescent="0.25">
      <c r="A33" s="29" t="s">
        <v>49</v>
      </c>
      <c r="B33">
        <v>6</v>
      </c>
      <c r="C33" s="30" t="s">
        <v>50</v>
      </c>
      <c r="D33" s="30">
        <v>1.0174000000000001</v>
      </c>
      <c r="E33" s="2">
        <v>44621</v>
      </c>
      <c r="F33" s="2">
        <v>44742</v>
      </c>
      <c r="G33" s="30" t="s">
        <v>43</v>
      </c>
      <c r="H33" s="30" t="s">
        <v>38</v>
      </c>
      <c r="I33" s="31">
        <v>35.57</v>
      </c>
      <c r="J33" s="31">
        <f t="shared" si="12"/>
        <v>770.68333333333339</v>
      </c>
      <c r="K33" s="32">
        <f t="shared" si="22"/>
        <v>56.468533333333312</v>
      </c>
      <c r="L33" s="32">
        <f t="shared" si="22"/>
        <v>-58.497666666666646</v>
      </c>
      <c r="M33" s="32">
        <f t="shared" si="22"/>
        <v>-367.78726666666671</v>
      </c>
      <c r="N33" s="32"/>
      <c r="O33" s="33">
        <v>30</v>
      </c>
      <c r="P33" s="31">
        <f t="shared" si="17"/>
        <v>650</v>
      </c>
      <c r="Q33" s="32">
        <f t="shared" si="23"/>
        <v>-356.20860000000005</v>
      </c>
      <c r="R33" s="32">
        <f t="shared" si="23"/>
        <v>-464.05300000000011</v>
      </c>
      <c r="S33" s="32">
        <f t="shared" si="23"/>
        <v>-610.55860000000007</v>
      </c>
      <c r="T33" s="33" t="s">
        <v>48</v>
      </c>
      <c r="U33" s="31">
        <f t="shared" si="18"/>
        <v>0</v>
      </c>
      <c r="V33" s="32">
        <f t="shared" si="24"/>
        <v>0</v>
      </c>
      <c r="W33" s="32">
        <f t="shared" si="24"/>
        <v>0</v>
      </c>
      <c r="X33" s="32">
        <f t="shared" si="24"/>
        <v>0</v>
      </c>
      <c r="Y33" s="3" t="s">
        <v>48</v>
      </c>
      <c r="Z33" s="32"/>
      <c r="AA33" s="32"/>
      <c r="AB33" s="32"/>
    </row>
    <row r="34" spans="1:28" hidden="1" x14ac:dyDescent="0.25">
      <c r="A34" t="s">
        <v>49</v>
      </c>
      <c r="B34">
        <v>6</v>
      </c>
      <c r="C34" s="1" t="s">
        <v>50</v>
      </c>
      <c r="D34" s="1">
        <v>1.0174000000000001</v>
      </c>
      <c r="E34" s="2">
        <v>44621</v>
      </c>
      <c r="F34" s="2">
        <v>44742</v>
      </c>
      <c r="G34" s="1" t="s">
        <v>44</v>
      </c>
      <c r="H34" t="s">
        <v>38</v>
      </c>
      <c r="I34" s="3">
        <v>20</v>
      </c>
      <c r="J34" s="3">
        <f t="shared" si="12"/>
        <v>433.33333333333331</v>
      </c>
      <c r="O34" s="3">
        <v>19.8</v>
      </c>
      <c r="P34" s="3">
        <f t="shared" si="17"/>
        <v>429</v>
      </c>
      <c r="T34" s="3" t="s">
        <v>48</v>
      </c>
      <c r="U34" s="3">
        <f t="shared" si="18"/>
        <v>0</v>
      </c>
      <c r="Y34" s="3" t="s">
        <v>48</v>
      </c>
    </row>
    <row r="35" spans="1:28" hidden="1" x14ac:dyDescent="0.25">
      <c r="A35" t="s">
        <v>49</v>
      </c>
      <c r="B35">
        <v>6</v>
      </c>
      <c r="C35" s="1" t="s">
        <v>50</v>
      </c>
      <c r="D35" s="1">
        <v>1.0174000000000001</v>
      </c>
      <c r="E35" s="2">
        <v>44621</v>
      </c>
      <c r="F35" s="2">
        <v>44742</v>
      </c>
      <c r="G35" s="1" t="s">
        <v>45</v>
      </c>
      <c r="H35" t="s">
        <v>38</v>
      </c>
      <c r="I35" s="3">
        <v>58.08</v>
      </c>
      <c r="J35" s="3">
        <f t="shared" si="12"/>
        <v>1258.3999999999999</v>
      </c>
      <c r="O35" s="3">
        <v>44.4</v>
      </c>
      <c r="P35" s="3">
        <f t="shared" si="17"/>
        <v>962</v>
      </c>
      <c r="T35" s="3" t="s">
        <v>48</v>
      </c>
      <c r="U35" s="3">
        <f t="shared" si="18"/>
        <v>0</v>
      </c>
      <c r="Y35" s="3" t="s">
        <v>48</v>
      </c>
    </row>
    <row r="36" spans="1:28" x14ac:dyDescent="0.25">
      <c r="A36" t="s">
        <v>51</v>
      </c>
      <c r="B36">
        <v>16</v>
      </c>
      <c r="C36" s="1" t="s">
        <v>52</v>
      </c>
      <c r="D36" s="1">
        <v>1.0061</v>
      </c>
      <c r="E36" s="2">
        <v>44378</v>
      </c>
      <c r="F36" s="2">
        <v>44742</v>
      </c>
      <c r="G36" s="1" t="s">
        <v>37</v>
      </c>
      <c r="H36" s="1" t="s">
        <v>38</v>
      </c>
      <c r="I36" s="3">
        <v>44</v>
      </c>
      <c r="J36" s="3">
        <f t="shared" si="12"/>
        <v>953.33333333333337</v>
      </c>
      <c r="K36" s="34">
        <f t="shared" ref="K36:M41" si="25">IF($G36="INF",$J36-H$3*$D36,IF(OR($G36="TOD", $G36="2YR"),$J36-H$4*$D36,$J36-H$5*$D36))</f>
        <v>-418.98706666666669</v>
      </c>
      <c r="L36" s="34">
        <f t="shared" si="25"/>
        <v>-680.5730666666667</v>
      </c>
      <c r="M36" s="34">
        <f t="shared" si="25"/>
        <v>-906.94556666666665</v>
      </c>
      <c r="N36" s="34"/>
      <c r="O36" s="13">
        <v>35</v>
      </c>
      <c r="P36" s="3">
        <f t="shared" si="17"/>
        <v>758.33333333333337</v>
      </c>
      <c r="Q36" s="34">
        <f t="shared" ref="Q36:S41" si="26">IF($P36=0,0,$P36-(P$3*$D36))</f>
        <v>-236.69956666666667</v>
      </c>
      <c r="R36" s="34">
        <f t="shared" si="26"/>
        <v>-343.34616666666659</v>
      </c>
      <c r="S36" s="34">
        <f t="shared" si="26"/>
        <v>-488.22456666666665</v>
      </c>
      <c r="T36" s="13" t="s">
        <v>48</v>
      </c>
      <c r="U36" s="3">
        <f t="shared" si="18"/>
        <v>0</v>
      </c>
      <c r="V36" s="34">
        <f t="shared" ref="V36:X41" si="27">IF($U36=0,0,$U36-(P$3*$D36))</f>
        <v>0</v>
      </c>
      <c r="W36" s="34">
        <f t="shared" si="27"/>
        <v>0</v>
      </c>
      <c r="X36" s="34">
        <f t="shared" si="27"/>
        <v>0</v>
      </c>
      <c r="Y36" s="3">
        <v>8.8000000000000007</v>
      </c>
      <c r="Z36" s="34"/>
      <c r="AA36" s="34"/>
      <c r="AB36" s="34"/>
    </row>
    <row r="37" spans="1:28" x14ac:dyDescent="0.25">
      <c r="A37" t="s">
        <v>51</v>
      </c>
      <c r="B37">
        <v>16</v>
      </c>
      <c r="C37" s="1" t="s">
        <v>52</v>
      </c>
      <c r="D37" s="1">
        <v>1.0061</v>
      </c>
      <c r="E37" s="2">
        <v>44378</v>
      </c>
      <c r="F37" s="2">
        <v>44742</v>
      </c>
      <c r="G37" s="1" t="s">
        <v>39</v>
      </c>
      <c r="H37" s="1" t="s">
        <v>38</v>
      </c>
      <c r="I37" s="3">
        <v>33.15</v>
      </c>
      <c r="J37" s="3">
        <f t="shared" si="12"/>
        <v>718.25</v>
      </c>
      <c r="K37" s="34">
        <f t="shared" si="25"/>
        <v>-76.56899999999996</v>
      </c>
      <c r="L37" s="34">
        <f t="shared" si="25"/>
        <v>-209.37419999999997</v>
      </c>
      <c r="M37" s="34">
        <f t="shared" si="25"/>
        <v>-733.55230000000006</v>
      </c>
      <c r="N37" s="34"/>
      <c r="O37" s="13">
        <v>25.5</v>
      </c>
      <c r="P37" s="3">
        <f t="shared" si="17"/>
        <v>552.5</v>
      </c>
      <c r="Q37" s="34">
        <f t="shared" si="26"/>
        <v>-442.53290000000004</v>
      </c>
      <c r="R37" s="34">
        <f t="shared" si="26"/>
        <v>-549.17949999999996</v>
      </c>
      <c r="S37" s="34">
        <f t="shared" si="26"/>
        <v>-694.05790000000002</v>
      </c>
      <c r="T37" s="13" t="s">
        <v>48</v>
      </c>
      <c r="U37" s="3">
        <f t="shared" si="18"/>
        <v>0</v>
      </c>
      <c r="V37" s="34">
        <f t="shared" si="27"/>
        <v>0</v>
      </c>
      <c r="W37" s="34">
        <f t="shared" si="27"/>
        <v>0</v>
      </c>
      <c r="X37" s="34">
        <f t="shared" si="27"/>
        <v>0</v>
      </c>
      <c r="Y37" s="3">
        <v>8.4</v>
      </c>
      <c r="Z37" s="34"/>
      <c r="AA37" s="34"/>
      <c r="AB37" s="34"/>
    </row>
    <row r="38" spans="1:28" x14ac:dyDescent="0.25">
      <c r="A38" t="s">
        <v>51</v>
      </c>
      <c r="B38">
        <v>16</v>
      </c>
      <c r="C38" s="1" t="s">
        <v>52</v>
      </c>
      <c r="D38" s="1">
        <v>1.0061</v>
      </c>
      <c r="E38" s="2">
        <v>44378</v>
      </c>
      <c r="F38" s="2">
        <v>44742</v>
      </c>
      <c r="G38" s="1" t="s">
        <v>40</v>
      </c>
      <c r="H38" s="1" t="s">
        <v>38</v>
      </c>
      <c r="I38" s="3">
        <v>30.63</v>
      </c>
      <c r="J38" s="3">
        <f t="shared" si="12"/>
        <v>663.65</v>
      </c>
      <c r="K38" s="34">
        <f t="shared" si="25"/>
        <v>-131.16899999999998</v>
      </c>
      <c r="L38" s="34">
        <f t="shared" si="25"/>
        <v>-263.9742</v>
      </c>
      <c r="M38" s="34">
        <f t="shared" si="25"/>
        <v>-788.15230000000008</v>
      </c>
      <c r="N38" s="34"/>
      <c r="O38" s="13">
        <v>24.65</v>
      </c>
      <c r="P38" s="3">
        <f t="shared" si="17"/>
        <v>534.08333333333337</v>
      </c>
      <c r="Q38" s="34">
        <f t="shared" si="26"/>
        <v>-460.94956666666667</v>
      </c>
      <c r="R38" s="34">
        <f t="shared" si="26"/>
        <v>-567.59616666666659</v>
      </c>
      <c r="S38" s="34">
        <f t="shared" si="26"/>
        <v>-712.47456666666665</v>
      </c>
      <c r="T38" s="13" t="s">
        <v>48</v>
      </c>
      <c r="U38" s="3">
        <f t="shared" si="18"/>
        <v>0</v>
      </c>
      <c r="V38" s="34">
        <f t="shared" si="27"/>
        <v>0</v>
      </c>
      <c r="W38" s="34">
        <f t="shared" si="27"/>
        <v>0</v>
      </c>
      <c r="X38" s="34">
        <f t="shared" si="27"/>
        <v>0</v>
      </c>
      <c r="Y38" s="3">
        <v>7.9</v>
      </c>
      <c r="Z38" s="34"/>
      <c r="AA38" s="34"/>
      <c r="AB38" s="34"/>
    </row>
    <row r="39" spans="1:28" x14ac:dyDescent="0.25">
      <c r="A39" t="s">
        <v>51</v>
      </c>
      <c r="B39">
        <v>16</v>
      </c>
      <c r="C39" s="1" t="s">
        <v>52</v>
      </c>
      <c r="D39" s="1">
        <v>1.0061</v>
      </c>
      <c r="E39" s="2">
        <v>44378</v>
      </c>
      <c r="F39" s="2">
        <v>44742</v>
      </c>
      <c r="G39" s="1" t="s">
        <v>41</v>
      </c>
      <c r="H39" s="1" t="s">
        <v>38</v>
      </c>
      <c r="I39" s="3">
        <v>25.64</v>
      </c>
      <c r="J39" s="3">
        <f t="shared" si="12"/>
        <v>555.53333333333342</v>
      </c>
      <c r="K39" s="34">
        <f t="shared" si="25"/>
        <v>-150.74886666666657</v>
      </c>
      <c r="L39" s="34">
        <f t="shared" si="25"/>
        <v>-264.43816666666658</v>
      </c>
      <c r="M39" s="34">
        <f t="shared" si="25"/>
        <v>-570.29256666666663</v>
      </c>
      <c r="N39" s="34"/>
      <c r="O39" s="13">
        <v>20.25</v>
      </c>
      <c r="P39" s="3">
        <f t="shared" si="17"/>
        <v>438.75</v>
      </c>
      <c r="Q39" s="34">
        <f t="shared" si="26"/>
        <v>-556.28290000000004</v>
      </c>
      <c r="R39" s="34">
        <f t="shared" si="26"/>
        <v>-662.92949999999996</v>
      </c>
      <c r="S39" s="34">
        <f t="shared" si="26"/>
        <v>-807.80790000000002</v>
      </c>
      <c r="T39" s="13" t="s">
        <v>48</v>
      </c>
      <c r="U39" s="3">
        <f t="shared" si="18"/>
        <v>0</v>
      </c>
      <c r="V39" s="34">
        <f t="shared" si="27"/>
        <v>0</v>
      </c>
      <c r="W39" s="34">
        <f t="shared" si="27"/>
        <v>0</v>
      </c>
      <c r="X39" s="34">
        <f t="shared" si="27"/>
        <v>0</v>
      </c>
      <c r="Y39" s="3">
        <v>7.2</v>
      </c>
      <c r="Z39" s="34"/>
      <c r="AA39" s="34"/>
      <c r="AB39" s="34"/>
    </row>
    <row r="40" spans="1:28" x14ac:dyDescent="0.25">
      <c r="A40" t="s">
        <v>51</v>
      </c>
      <c r="B40">
        <v>16</v>
      </c>
      <c r="C40" s="1" t="s">
        <v>52</v>
      </c>
      <c r="D40" s="1">
        <v>1.0061</v>
      </c>
      <c r="E40" s="2">
        <v>44378</v>
      </c>
      <c r="F40" s="2">
        <v>44742</v>
      </c>
      <c r="G40" s="1" t="s">
        <v>42</v>
      </c>
      <c r="H40" s="1" t="s">
        <v>38</v>
      </c>
      <c r="I40" s="3">
        <v>24.75</v>
      </c>
      <c r="J40" s="3">
        <f t="shared" si="12"/>
        <v>536.25</v>
      </c>
      <c r="K40" s="34">
        <f t="shared" si="25"/>
        <v>-170.03219999999999</v>
      </c>
      <c r="L40" s="34">
        <f t="shared" si="25"/>
        <v>-283.72149999999999</v>
      </c>
      <c r="M40" s="34">
        <f t="shared" si="25"/>
        <v>-589.57590000000005</v>
      </c>
      <c r="N40" s="34"/>
      <c r="O40" s="13">
        <v>19.5</v>
      </c>
      <c r="P40" s="3">
        <f t="shared" si="17"/>
        <v>422.5</v>
      </c>
      <c r="Q40" s="34">
        <f t="shared" si="26"/>
        <v>-572.53290000000004</v>
      </c>
      <c r="R40" s="34">
        <f t="shared" si="26"/>
        <v>-679.17949999999996</v>
      </c>
      <c r="S40" s="34">
        <f t="shared" si="26"/>
        <v>-824.05790000000002</v>
      </c>
      <c r="T40" s="13" t="s">
        <v>48</v>
      </c>
      <c r="U40" s="3">
        <f t="shared" si="18"/>
        <v>0</v>
      </c>
      <c r="V40" s="34">
        <f t="shared" si="27"/>
        <v>0</v>
      </c>
      <c r="W40" s="34">
        <f t="shared" si="27"/>
        <v>0</v>
      </c>
      <c r="X40" s="34">
        <f t="shared" si="27"/>
        <v>0</v>
      </c>
      <c r="Y40" s="3">
        <v>6.8</v>
      </c>
      <c r="Z40" s="34"/>
      <c r="AA40" s="34"/>
      <c r="AB40" s="34"/>
    </row>
    <row r="41" spans="1:28" x14ac:dyDescent="0.25">
      <c r="A41" t="s">
        <v>51</v>
      </c>
      <c r="B41">
        <v>16</v>
      </c>
      <c r="C41" s="1" t="s">
        <v>52</v>
      </c>
      <c r="D41" s="1">
        <v>1.0061</v>
      </c>
      <c r="E41" s="2">
        <v>44378</v>
      </c>
      <c r="F41" s="2">
        <v>44742</v>
      </c>
      <c r="G41" s="1" t="s">
        <v>43</v>
      </c>
      <c r="H41" s="1" t="s">
        <v>38</v>
      </c>
      <c r="I41" s="3">
        <v>24.3</v>
      </c>
      <c r="J41" s="3">
        <f t="shared" si="12"/>
        <v>526.5</v>
      </c>
      <c r="K41" s="34">
        <f t="shared" si="25"/>
        <v>-179.78219999999999</v>
      </c>
      <c r="L41" s="34">
        <f t="shared" si="25"/>
        <v>-293.47149999999999</v>
      </c>
      <c r="M41" s="34">
        <f t="shared" si="25"/>
        <v>-599.32590000000005</v>
      </c>
      <c r="N41" s="34"/>
      <c r="O41" s="13">
        <v>18</v>
      </c>
      <c r="P41" s="3">
        <f t="shared" si="17"/>
        <v>390</v>
      </c>
      <c r="Q41" s="34">
        <f t="shared" si="26"/>
        <v>-605.03290000000004</v>
      </c>
      <c r="R41" s="34">
        <f t="shared" si="26"/>
        <v>-711.67949999999996</v>
      </c>
      <c r="S41" s="34">
        <f t="shared" si="26"/>
        <v>-856.55790000000002</v>
      </c>
      <c r="T41" s="13" t="s">
        <v>48</v>
      </c>
      <c r="U41" s="3">
        <f t="shared" si="18"/>
        <v>0</v>
      </c>
      <c r="V41" s="34">
        <f t="shared" si="27"/>
        <v>0</v>
      </c>
      <c r="W41" s="34">
        <f t="shared" si="27"/>
        <v>0</v>
      </c>
      <c r="X41" s="34">
        <f t="shared" si="27"/>
        <v>0</v>
      </c>
      <c r="Y41" s="3">
        <v>6.8</v>
      </c>
      <c r="Z41" s="34"/>
      <c r="AA41" s="34"/>
      <c r="AB41" s="34"/>
    </row>
    <row r="42" spans="1:28" hidden="1" x14ac:dyDescent="0.25">
      <c r="A42" t="s">
        <v>51</v>
      </c>
      <c r="B42">
        <v>16</v>
      </c>
      <c r="C42" s="1" t="s">
        <v>52</v>
      </c>
      <c r="D42" s="1">
        <v>1.0061</v>
      </c>
      <c r="E42" s="2">
        <v>44378</v>
      </c>
      <c r="F42" s="2">
        <v>44742</v>
      </c>
      <c r="G42" s="1" t="s">
        <v>44</v>
      </c>
      <c r="H42" t="s">
        <v>38</v>
      </c>
      <c r="I42" s="3">
        <v>12.4</v>
      </c>
      <c r="J42" s="3">
        <f t="shared" si="12"/>
        <v>268.66666666666669</v>
      </c>
      <c r="O42" s="3">
        <v>12.4</v>
      </c>
      <c r="P42" s="3">
        <f t="shared" si="17"/>
        <v>268.66666666666669</v>
      </c>
      <c r="T42" s="3" t="s">
        <v>48</v>
      </c>
      <c r="U42" s="3">
        <f t="shared" si="18"/>
        <v>0</v>
      </c>
      <c r="Y42" s="3">
        <v>4.96</v>
      </c>
    </row>
    <row r="43" spans="1:28" hidden="1" x14ac:dyDescent="0.25">
      <c r="A43" t="s">
        <v>51</v>
      </c>
      <c r="B43">
        <v>16</v>
      </c>
      <c r="C43" s="1" t="s">
        <v>52</v>
      </c>
      <c r="D43" s="1">
        <v>1.0061</v>
      </c>
      <c r="E43" s="2">
        <v>44378</v>
      </c>
      <c r="F43" s="2">
        <v>44742</v>
      </c>
      <c r="G43" s="1" t="s">
        <v>45</v>
      </c>
      <c r="H43" t="s">
        <v>38</v>
      </c>
      <c r="I43" s="3">
        <v>44</v>
      </c>
      <c r="J43" s="3">
        <f t="shared" si="12"/>
        <v>953.33333333333337</v>
      </c>
      <c r="O43" s="3">
        <v>35</v>
      </c>
      <c r="P43" s="3">
        <f t="shared" si="17"/>
        <v>758.33333333333337</v>
      </c>
      <c r="T43" s="3" t="s">
        <v>48</v>
      </c>
      <c r="U43" s="3">
        <f t="shared" si="18"/>
        <v>0</v>
      </c>
      <c r="Y43" s="3">
        <v>8.8000000000000007</v>
      </c>
    </row>
    <row r="44" spans="1:28" s="29" customFormat="1" x14ac:dyDescent="0.25">
      <c r="A44" s="29" t="s">
        <v>53</v>
      </c>
      <c r="B44">
        <v>17</v>
      </c>
      <c r="C44" s="30" t="s">
        <v>54</v>
      </c>
      <c r="D44" s="30">
        <v>0.97460000000000002</v>
      </c>
      <c r="E44" s="2">
        <v>44378</v>
      </c>
      <c r="F44" s="2">
        <v>44742</v>
      </c>
      <c r="G44" s="30" t="s">
        <v>37</v>
      </c>
      <c r="H44" s="30" t="s">
        <v>38</v>
      </c>
      <c r="I44" s="31">
        <v>36.72</v>
      </c>
      <c r="J44" s="31">
        <f t="shared" si="12"/>
        <v>795.59999999999991</v>
      </c>
      <c r="K44" s="32">
        <f t="shared" ref="K44:M49" si="28">IF($G44="INF",$J44-H$3*$D44,IF(OR($G44="TOD", $G44="2YR"),$J44-H$4*$D44,$J44-H$5*$D44))</f>
        <v>-533.75440000000003</v>
      </c>
      <c r="L44" s="32">
        <f t="shared" si="28"/>
        <v>-787.15040000000022</v>
      </c>
      <c r="M44" s="32">
        <f t="shared" si="28"/>
        <v>-1006.4354000000001</v>
      </c>
      <c r="N44" s="32"/>
      <c r="O44" s="33">
        <v>36</v>
      </c>
      <c r="P44" s="31">
        <f t="shared" si="17"/>
        <v>780</v>
      </c>
      <c r="Q44" s="32">
        <f t="shared" ref="Q44:S49" si="29">IF($P44=0,0,$P44-(P$3*$D44))</f>
        <v>-183.87940000000003</v>
      </c>
      <c r="R44" s="32">
        <f t="shared" si="29"/>
        <v>-287.18700000000013</v>
      </c>
      <c r="S44" s="32">
        <f t="shared" si="29"/>
        <v>-427.52940000000012</v>
      </c>
      <c r="T44" s="33">
        <v>30</v>
      </c>
      <c r="U44" s="31">
        <f t="shared" si="18"/>
        <v>650</v>
      </c>
      <c r="V44" s="32">
        <f t="shared" ref="V44:X49" si="30">IF($U44=0,0,$U44-(P$3*$D44))</f>
        <v>-313.87940000000003</v>
      </c>
      <c r="W44" s="32">
        <f t="shared" si="30"/>
        <v>-417.18700000000013</v>
      </c>
      <c r="X44" s="32">
        <f t="shared" si="30"/>
        <v>-557.52940000000012</v>
      </c>
      <c r="Y44" s="3">
        <v>13.25</v>
      </c>
      <c r="Z44" s="32"/>
      <c r="AA44" s="32"/>
      <c r="AB44" s="32"/>
    </row>
    <row r="45" spans="1:28" s="29" customFormat="1" x14ac:dyDescent="0.25">
      <c r="A45" s="29" t="s">
        <v>53</v>
      </c>
      <c r="B45">
        <v>17</v>
      </c>
      <c r="C45" s="30" t="s">
        <v>54</v>
      </c>
      <c r="D45" s="30">
        <v>0.97460000000000002</v>
      </c>
      <c r="E45" s="2">
        <v>44378</v>
      </c>
      <c r="F45" s="2">
        <v>44742</v>
      </c>
      <c r="G45" s="30" t="s">
        <v>39</v>
      </c>
      <c r="H45" s="30" t="s">
        <v>38</v>
      </c>
      <c r="I45" s="31">
        <v>33</v>
      </c>
      <c r="J45" s="31">
        <f t="shared" si="12"/>
        <v>715</v>
      </c>
      <c r="K45" s="32">
        <f t="shared" si="28"/>
        <v>-54.933999999999969</v>
      </c>
      <c r="L45" s="32">
        <f t="shared" si="28"/>
        <v>-183.58119999999997</v>
      </c>
      <c r="M45" s="32">
        <f t="shared" si="28"/>
        <v>-691.34780000000001</v>
      </c>
      <c r="N45" s="32"/>
      <c r="O45" s="33">
        <v>29</v>
      </c>
      <c r="P45" s="31">
        <f t="shared" si="17"/>
        <v>628.33333333333337</v>
      </c>
      <c r="Q45" s="32">
        <f t="shared" si="29"/>
        <v>-335.54606666666666</v>
      </c>
      <c r="R45" s="32">
        <f t="shared" si="29"/>
        <v>-438.85366666666675</v>
      </c>
      <c r="S45" s="32">
        <f t="shared" si="29"/>
        <v>-579.19606666666675</v>
      </c>
      <c r="T45" s="33">
        <v>28</v>
      </c>
      <c r="U45" s="31">
        <f t="shared" si="18"/>
        <v>606.66666666666663</v>
      </c>
      <c r="V45" s="32">
        <f t="shared" si="30"/>
        <v>-357.2127333333334</v>
      </c>
      <c r="W45" s="32">
        <f t="shared" si="30"/>
        <v>-460.5203333333335</v>
      </c>
      <c r="X45" s="32">
        <f t="shared" si="30"/>
        <v>-600.86273333333349</v>
      </c>
      <c r="Y45" s="3">
        <v>12.3</v>
      </c>
      <c r="Z45" s="32"/>
      <c r="AA45" s="32"/>
      <c r="AB45" s="32"/>
    </row>
    <row r="46" spans="1:28" s="29" customFormat="1" x14ac:dyDescent="0.25">
      <c r="A46" s="29" t="s">
        <v>53</v>
      </c>
      <c r="B46">
        <v>17</v>
      </c>
      <c r="C46" s="30" t="s">
        <v>54</v>
      </c>
      <c r="D46" s="30">
        <v>0.97460000000000002</v>
      </c>
      <c r="E46" s="2">
        <v>44378</v>
      </c>
      <c r="F46" s="2">
        <v>44742</v>
      </c>
      <c r="G46" s="30" t="s">
        <v>40</v>
      </c>
      <c r="H46" s="30" t="s">
        <v>38</v>
      </c>
      <c r="I46" s="31">
        <v>31</v>
      </c>
      <c r="J46" s="31">
        <f t="shared" si="12"/>
        <v>671.66666666666663</v>
      </c>
      <c r="K46" s="32">
        <f t="shared" si="28"/>
        <v>-98.26733333333334</v>
      </c>
      <c r="L46" s="32">
        <f t="shared" si="28"/>
        <v>-226.91453333333334</v>
      </c>
      <c r="M46" s="32">
        <f t="shared" si="28"/>
        <v>-734.68113333333338</v>
      </c>
      <c r="N46" s="32"/>
      <c r="O46" s="33">
        <v>28</v>
      </c>
      <c r="P46" s="31">
        <f t="shared" si="17"/>
        <v>606.66666666666663</v>
      </c>
      <c r="Q46" s="32">
        <f t="shared" si="29"/>
        <v>-357.2127333333334</v>
      </c>
      <c r="R46" s="32">
        <f t="shared" si="29"/>
        <v>-460.5203333333335</v>
      </c>
      <c r="S46" s="32">
        <f t="shared" si="29"/>
        <v>-600.86273333333349</v>
      </c>
      <c r="T46" s="33">
        <v>22</v>
      </c>
      <c r="U46" s="31">
        <f t="shared" si="18"/>
        <v>476.66666666666669</v>
      </c>
      <c r="V46" s="32">
        <f t="shared" si="30"/>
        <v>-487.21273333333335</v>
      </c>
      <c r="W46" s="32">
        <f t="shared" si="30"/>
        <v>-590.52033333333338</v>
      </c>
      <c r="X46" s="32">
        <f t="shared" si="30"/>
        <v>-730.86273333333338</v>
      </c>
      <c r="Y46" s="3">
        <v>11.73</v>
      </c>
      <c r="Z46" s="32"/>
      <c r="AA46" s="32"/>
      <c r="AB46" s="32"/>
    </row>
    <row r="47" spans="1:28" s="29" customFormat="1" x14ac:dyDescent="0.25">
      <c r="A47" s="29" t="s">
        <v>53</v>
      </c>
      <c r="B47">
        <v>17</v>
      </c>
      <c r="C47" s="30" t="s">
        <v>54</v>
      </c>
      <c r="D47" s="30">
        <v>0.97460000000000002</v>
      </c>
      <c r="E47" s="2">
        <v>44378</v>
      </c>
      <c r="F47" s="2">
        <v>44742</v>
      </c>
      <c r="G47" s="30" t="s">
        <v>41</v>
      </c>
      <c r="H47" s="30" t="s">
        <v>38</v>
      </c>
      <c r="I47" s="31">
        <v>29</v>
      </c>
      <c r="J47" s="31">
        <f t="shared" si="12"/>
        <v>628.33333333333337</v>
      </c>
      <c r="K47" s="32">
        <f t="shared" si="28"/>
        <v>-55.835866666666675</v>
      </c>
      <c r="L47" s="32">
        <f t="shared" si="28"/>
        <v>-165.96566666666661</v>
      </c>
      <c r="M47" s="32">
        <f t="shared" si="28"/>
        <v>-462.24406666666675</v>
      </c>
      <c r="N47" s="32"/>
      <c r="O47" s="33">
        <v>27.71</v>
      </c>
      <c r="P47" s="31">
        <f t="shared" si="17"/>
        <v>600.38333333333333</v>
      </c>
      <c r="Q47" s="32">
        <f t="shared" si="29"/>
        <v>-363.49606666666671</v>
      </c>
      <c r="R47" s="32">
        <f t="shared" si="29"/>
        <v>-466.8036666666668</v>
      </c>
      <c r="S47" s="32">
        <f t="shared" si="29"/>
        <v>-607.1460666666668</v>
      </c>
      <c r="T47" s="33">
        <v>20</v>
      </c>
      <c r="U47" s="31">
        <f t="shared" si="18"/>
        <v>433.33333333333331</v>
      </c>
      <c r="V47" s="32">
        <f t="shared" si="30"/>
        <v>-530.54606666666677</v>
      </c>
      <c r="W47" s="32">
        <f t="shared" si="30"/>
        <v>-633.85366666666687</v>
      </c>
      <c r="X47" s="32">
        <f t="shared" si="30"/>
        <v>-774.19606666666687</v>
      </c>
      <c r="Y47" s="3">
        <v>11.07</v>
      </c>
      <c r="Z47" s="32"/>
      <c r="AA47" s="32"/>
      <c r="AB47" s="32"/>
    </row>
    <row r="48" spans="1:28" s="29" customFormat="1" x14ac:dyDescent="0.25">
      <c r="A48" s="29" t="s">
        <v>53</v>
      </c>
      <c r="B48">
        <v>17</v>
      </c>
      <c r="C48" s="30" t="s">
        <v>54</v>
      </c>
      <c r="D48" s="30">
        <v>0.97460000000000002</v>
      </c>
      <c r="E48" s="2">
        <v>44378</v>
      </c>
      <c r="F48" s="2">
        <v>44742</v>
      </c>
      <c r="G48" s="30" t="s">
        <v>42</v>
      </c>
      <c r="H48" s="30" t="s">
        <v>38</v>
      </c>
      <c r="I48" s="31">
        <v>28</v>
      </c>
      <c r="J48" s="31">
        <f t="shared" si="12"/>
        <v>606.66666666666663</v>
      </c>
      <c r="K48" s="32">
        <f t="shared" si="28"/>
        <v>-77.502533333333417</v>
      </c>
      <c r="L48" s="32">
        <f t="shared" si="28"/>
        <v>-187.63233333333335</v>
      </c>
      <c r="M48" s="32">
        <f t="shared" si="28"/>
        <v>-483.9107333333335</v>
      </c>
      <c r="N48" s="32"/>
      <c r="O48" s="33">
        <v>25</v>
      </c>
      <c r="P48" s="31">
        <f t="shared" si="17"/>
        <v>541.66666666666663</v>
      </c>
      <c r="Q48" s="32">
        <f t="shared" si="29"/>
        <v>-422.2127333333334</v>
      </c>
      <c r="R48" s="32">
        <f t="shared" si="29"/>
        <v>-525.5203333333335</v>
      </c>
      <c r="S48" s="32">
        <f t="shared" si="29"/>
        <v>-665.86273333333349</v>
      </c>
      <c r="T48" s="33">
        <v>18</v>
      </c>
      <c r="U48" s="31">
        <f t="shared" si="18"/>
        <v>390</v>
      </c>
      <c r="V48" s="32">
        <f t="shared" si="30"/>
        <v>-573.87940000000003</v>
      </c>
      <c r="W48" s="32">
        <f t="shared" si="30"/>
        <v>-677.18700000000013</v>
      </c>
      <c r="X48" s="32">
        <f t="shared" si="30"/>
        <v>-817.52940000000012</v>
      </c>
      <c r="Y48" s="3">
        <v>10.69</v>
      </c>
      <c r="Z48" s="32"/>
      <c r="AA48" s="32"/>
      <c r="AB48" s="32"/>
    </row>
    <row r="49" spans="1:28" s="29" customFormat="1" x14ac:dyDescent="0.25">
      <c r="A49" s="29" t="s">
        <v>53</v>
      </c>
      <c r="B49">
        <v>17</v>
      </c>
      <c r="C49" s="30" t="s">
        <v>54</v>
      </c>
      <c r="D49" s="30">
        <v>0.97460000000000002</v>
      </c>
      <c r="E49" s="2">
        <v>44378</v>
      </c>
      <c r="F49" s="2">
        <v>44742</v>
      </c>
      <c r="G49" s="30" t="s">
        <v>43</v>
      </c>
      <c r="H49" s="30" t="s">
        <v>38</v>
      </c>
      <c r="I49" s="31">
        <v>27</v>
      </c>
      <c r="J49" s="31">
        <f t="shared" si="12"/>
        <v>585</v>
      </c>
      <c r="K49" s="32">
        <f t="shared" si="28"/>
        <v>-99.169200000000046</v>
      </c>
      <c r="L49" s="32">
        <f t="shared" si="28"/>
        <v>-209.29899999999998</v>
      </c>
      <c r="M49" s="32">
        <f t="shared" si="28"/>
        <v>-505.57740000000013</v>
      </c>
      <c r="N49" s="32"/>
      <c r="O49" s="33">
        <v>25</v>
      </c>
      <c r="P49" s="31">
        <f t="shared" si="17"/>
        <v>541.66666666666663</v>
      </c>
      <c r="Q49" s="32">
        <f t="shared" si="29"/>
        <v>-422.2127333333334</v>
      </c>
      <c r="R49" s="32">
        <f t="shared" si="29"/>
        <v>-525.5203333333335</v>
      </c>
      <c r="S49" s="32">
        <f t="shared" si="29"/>
        <v>-665.86273333333349</v>
      </c>
      <c r="T49" s="33">
        <v>18</v>
      </c>
      <c r="U49" s="31">
        <f t="shared" si="18"/>
        <v>390</v>
      </c>
      <c r="V49" s="32">
        <f t="shared" si="30"/>
        <v>-573.87940000000003</v>
      </c>
      <c r="W49" s="32">
        <f t="shared" si="30"/>
        <v>-677.18700000000013</v>
      </c>
      <c r="X49" s="32">
        <f t="shared" si="30"/>
        <v>-817.52940000000012</v>
      </c>
      <c r="Y49" s="3">
        <v>10.69</v>
      </c>
      <c r="Z49" s="32"/>
      <c r="AA49" s="32"/>
      <c r="AB49" s="32"/>
    </row>
    <row r="50" spans="1:28" hidden="1" x14ac:dyDescent="0.25">
      <c r="A50" t="s">
        <v>53</v>
      </c>
      <c r="B50">
        <v>17</v>
      </c>
      <c r="C50" s="1" t="s">
        <v>54</v>
      </c>
      <c r="D50" s="1">
        <v>0.97460000000000002</v>
      </c>
      <c r="E50" s="2">
        <v>44378</v>
      </c>
      <c r="F50" s="2">
        <v>44742</v>
      </c>
      <c r="G50" s="1" t="s">
        <v>44</v>
      </c>
      <c r="H50" t="s">
        <v>38</v>
      </c>
      <c r="I50" s="35">
        <v>24</v>
      </c>
      <c r="J50" s="3">
        <f t="shared" si="12"/>
        <v>520</v>
      </c>
      <c r="O50" s="35">
        <v>20.79</v>
      </c>
      <c r="P50" s="3">
        <f t="shared" si="17"/>
        <v>450.45</v>
      </c>
      <c r="T50" s="3">
        <v>15.03</v>
      </c>
      <c r="U50" s="3">
        <f t="shared" si="18"/>
        <v>325.64999999999998</v>
      </c>
      <c r="Y50" s="3">
        <v>9.23</v>
      </c>
    </row>
    <row r="51" spans="1:28" hidden="1" x14ac:dyDescent="0.25">
      <c r="A51" t="s">
        <v>53</v>
      </c>
      <c r="B51">
        <v>17</v>
      </c>
      <c r="C51" s="1" t="s">
        <v>54</v>
      </c>
      <c r="D51" s="1">
        <v>0.97460000000000002</v>
      </c>
      <c r="E51" s="2">
        <v>44378</v>
      </c>
      <c r="F51" s="2">
        <v>44742</v>
      </c>
      <c r="G51" s="1" t="s">
        <v>45</v>
      </c>
      <c r="H51" t="s">
        <v>38</v>
      </c>
      <c r="I51" s="35">
        <v>44.06</v>
      </c>
      <c r="J51" s="3">
        <f t="shared" si="12"/>
        <v>954.63333333333333</v>
      </c>
      <c r="O51" s="35">
        <v>43.2</v>
      </c>
      <c r="P51" s="3">
        <f t="shared" si="17"/>
        <v>936</v>
      </c>
      <c r="T51" s="35">
        <v>36</v>
      </c>
      <c r="U51" s="3">
        <f t="shared" si="18"/>
        <v>780</v>
      </c>
      <c r="Y51" s="3">
        <v>0</v>
      </c>
    </row>
    <row r="52" spans="1:28" x14ac:dyDescent="0.25">
      <c r="A52" t="s">
        <v>55</v>
      </c>
      <c r="B52">
        <v>18</v>
      </c>
      <c r="C52" s="1" t="s">
        <v>56</v>
      </c>
      <c r="D52" s="1">
        <v>0.95750000000000002</v>
      </c>
      <c r="E52" s="2">
        <v>44378</v>
      </c>
      <c r="F52" s="2">
        <v>44742</v>
      </c>
      <c r="G52" s="1" t="s">
        <v>37</v>
      </c>
      <c r="H52" s="1" t="s">
        <v>38</v>
      </c>
      <c r="I52" s="3">
        <v>44</v>
      </c>
      <c r="J52" s="3">
        <f t="shared" si="12"/>
        <v>953.33333333333337</v>
      </c>
      <c r="K52" s="34">
        <f t="shared" ref="K52:M57" si="31">IF($G52="INF",$J52-H$3*$D52,IF(OR($G52="TOD", $G52="2YR"),$J52-H$4*$D52,$J52-H$5*$D52))</f>
        <v>-352.6966666666666</v>
      </c>
      <c r="L52" s="34">
        <f t="shared" si="31"/>
        <v>-601.64666666666665</v>
      </c>
      <c r="M52" s="34">
        <f t="shared" si="31"/>
        <v>-817.08416666666665</v>
      </c>
      <c r="N52" s="34"/>
      <c r="O52" s="13">
        <v>36</v>
      </c>
      <c r="P52" s="3">
        <f t="shared" si="17"/>
        <v>780</v>
      </c>
      <c r="Q52" s="34">
        <f t="shared" ref="Q52:S57" si="32">IF($P52=0,0,$P52-(P$3*$D52))</f>
        <v>-166.96749999999997</v>
      </c>
      <c r="R52" s="34">
        <f t="shared" si="32"/>
        <v>-268.46250000000009</v>
      </c>
      <c r="S52" s="34">
        <f t="shared" si="32"/>
        <v>-406.34249999999997</v>
      </c>
      <c r="T52" s="13">
        <v>35</v>
      </c>
      <c r="U52" s="3">
        <f t="shared" si="18"/>
        <v>758.33333333333337</v>
      </c>
      <c r="V52" s="34">
        <f t="shared" ref="V52:X57" si="33">IF($U52=0,0,$U52-(P$3*$D52))</f>
        <v>-188.6341666666666</v>
      </c>
      <c r="W52" s="34">
        <f t="shared" si="33"/>
        <v>-290.12916666666672</v>
      </c>
      <c r="X52" s="34">
        <f t="shared" si="33"/>
        <v>-428.0091666666666</v>
      </c>
      <c r="Y52" s="3" t="s">
        <v>48</v>
      </c>
      <c r="Z52" s="34"/>
      <c r="AA52" s="34"/>
      <c r="AB52" s="34"/>
    </row>
    <row r="53" spans="1:28" x14ac:dyDescent="0.25">
      <c r="A53" t="s">
        <v>55</v>
      </c>
      <c r="B53">
        <v>18</v>
      </c>
      <c r="C53" s="1" t="s">
        <v>56</v>
      </c>
      <c r="D53" s="1">
        <v>0.95750000000000002</v>
      </c>
      <c r="E53" s="2">
        <v>44378</v>
      </c>
      <c r="F53" s="2">
        <v>44742</v>
      </c>
      <c r="G53" s="1" t="s">
        <v>39</v>
      </c>
      <c r="H53" s="1" t="s">
        <v>38</v>
      </c>
      <c r="I53" s="3">
        <v>35.700000000000003</v>
      </c>
      <c r="J53" s="3">
        <f t="shared" si="12"/>
        <v>773.5</v>
      </c>
      <c r="K53" s="34">
        <f t="shared" si="31"/>
        <v>17.074999999999932</v>
      </c>
      <c r="L53" s="34">
        <f t="shared" si="31"/>
        <v>-109.31500000000005</v>
      </c>
      <c r="M53" s="34">
        <f t="shared" si="31"/>
        <v>-608.17250000000013</v>
      </c>
      <c r="N53" s="34"/>
      <c r="O53" s="13">
        <v>27.2</v>
      </c>
      <c r="P53" s="3">
        <f t="shared" si="17"/>
        <v>589.33333333333337</v>
      </c>
      <c r="Q53" s="34">
        <f t="shared" si="32"/>
        <v>-357.6341666666666</v>
      </c>
      <c r="R53" s="34">
        <f t="shared" si="32"/>
        <v>-459.12916666666672</v>
      </c>
      <c r="S53" s="34">
        <f t="shared" si="32"/>
        <v>-597.0091666666666</v>
      </c>
      <c r="T53" s="13">
        <v>25.5</v>
      </c>
      <c r="U53" s="3">
        <f t="shared" si="18"/>
        <v>552.5</v>
      </c>
      <c r="V53" s="34">
        <f t="shared" si="33"/>
        <v>-394.46749999999997</v>
      </c>
      <c r="W53" s="34">
        <f t="shared" si="33"/>
        <v>-495.96250000000009</v>
      </c>
      <c r="X53" s="34">
        <f t="shared" si="33"/>
        <v>-633.84249999999997</v>
      </c>
      <c r="Y53" s="3" t="s">
        <v>48</v>
      </c>
      <c r="Z53" s="34"/>
      <c r="AA53" s="34"/>
      <c r="AB53" s="34"/>
    </row>
    <row r="54" spans="1:28" x14ac:dyDescent="0.25">
      <c r="A54" t="s">
        <v>55</v>
      </c>
      <c r="B54">
        <v>18</v>
      </c>
      <c r="C54" s="1" t="s">
        <v>56</v>
      </c>
      <c r="D54" s="1">
        <v>0.95750000000000002</v>
      </c>
      <c r="E54" s="2">
        <v>44378</v>
      </c>
      <c r="F54" s="2">
        <v>44742</v>
      </c>
      <c r="G54" s="1" t="s">
        <v>40</v>
      </c>
      <c r="H54" s="1" t="s">
        <v>38</v>
      </c>
      <c r="I54" s="3">
        <v>33.15</v>
      </c>
      <c r="J54" s="3">
        <f t="shared" si="12"/>
        <v>718.25</v>
      </c>
      <c r="K54" s="34">
        <f t="shared" si="31"/>
        <v>-38.175000000000068</v>
      </c>
      <c r="L54" s="34">
        <f t="shared" si="31"/>
        <v>-164.56500000000005</v>
      </c>
      <c r="M54" s="34">
        <f t="shared" si="31"/>
        <v>-663.42250000000013</v>
      </c>
      <c r="N54" s="34"/>
      <c r="O54" s="13">
        <v>26.35</v>
      </c>
      <c r="P54" s="3">
        <f t="shared" si="17"/>
        <v>570.91666666666663</v>
      </c>
      <c r="Q54" s="34">
        <f t="shared" si="32"/>
        <v>-376.05083333333334</v>
      </c>
      <c r="R54" s="34">
        <f t="shared" si="32"/>
        <v>-477.54583333333346</v>
      </c>
      <c r="S54" s="34">
        <f t="shared" si="32"/>
        <v>-615.42583333333334</v>
      </c>
      <c r="T54" s="13">
        <v>22.95</v>
      </c>
      <c r="U54" s="3">
        <f t="shared" si="18"/>
        <v>497.25</v>
      </c>
      <c r="V54" s="34">
        <f t="shared" si="33"/>
        <v>-449.71749999999997</v>
      </c>
      <c r="W54" s="34">
        <f t="shared" si="33"/>
        <v>-551.21250000000009</v>
      </c>
      <c r="X54" s="34">
        <f t="shared" si="33"/>
        <v>-689.09249999999997</v>
      </c>
      <c r="Y54" s="3" t="s">
        <v>48</v>
      </c>
      <c r="Z54" s="34"/>
      <c r="AA54" s="34"/>
      <c r="AB54" s="34"/>
    </row>
    <row r="55" spans="1:28" x14ac:dyDescent="0.25">
      <c r="A55" t="s">
        <v>55</v>
      </c>
      <c r="B55">
        <v>18</v>
      </c>
      <c r="C55" s="1" t="s">
        <v>56</v>
      </c>
      <c r="D55" s="1">
        <v>0.95750000000000002</v>
      </c>
      <c r="E55" s="2">
        <v>44378</v>
      </c>
      <c r="F55" s="2">
        <v>44742</v>
      </c>
      <c r="G55" s="1" t="s">
        <v>41</v>
      </c>
      <c r="H55" s="1" t="s">
        <v>38</v>
      </c>
      <c r="I55" s="3">
        <v>27.75</v>
      </c>
      <c r="J55" s="3">
        <f t="shared" si="12"/>
        <v>601.25</v>
      </c>
      <c r="K55" s="34">
        <f t="shared" si="31"/>
        <v>-70.914999999999964</v>
      </c>
      <c r="L55" s="34">
        <f t="shared" si="31"/>
        <v>-179.11250000000007</v>
      </c>
      <c r="M55" s="34">
        <f t="shared" si="31"/>
        <v>-470.19250000000011</v>
      </c>
      <c r="N55" s="34"/>
      <c r="O55" s="13">
        <v>24</v>
      </c>
      <c r="P55" s="3">
        <f t="shared" si="17"/>
        <v>520</v>
      </c>
      <c r="Q55" s="34">
        <f t="shared" si="32"/>
        <v>-426.96749999999997</v>
      </c>
      <c r="R55" s="34">
        <f t="shared" si="32"/>
        <v>-528.46250000000009</v>
      </c>
      <c r="S55" s="34">
        <f t="shared" si="32"/>
        <v>-666.34249999999997</v>
      </c>
      <c r="T55" s="13">
        <v>24</v>
      </c>
      <c r="U55" s="3">
        <f t="shared" si="18"/>
        <v>520</v>
      </c>
      <c r="V55" s="34">
        <f t="shared" si="33"/>
        <v>-426.96749999999997</v>
      </c>
      <c r="W55" s="34">
        <f t="shared" si="33"/>
        <v>-528.46250000000009</v>
      </c>
      <c r="X55" s="34">
        <f t="shared" si="33"/>
        <v>-666.34249999999997</v>
      </c>
      <c r="Y55" s="3" t="s">
        <v>48</v>
      </c>
      <c r="Z55" s="34"/>
      <c r="AA55" s="34"/>
      <c r="AB55" s="34"/>
    </row>
    <row r="56" spans="1:28" x14ac:dyDescent="0.25">
      <c r="A56" t="s">
        <v>55</v>
      </c>
      <c r="B56">
        <v>18</v>
      </c>
      <c r="C56" s="1" t="s">
        <v>56</v>
      </c>
      <c r="D56" s="1">
        <v>0.95750000000000002</v>
      </c>
      <c r="E56" s="2">
        <v>44378</v>
      </c>
      <c r="F56" s="2">
        <v>44742</v>
      </c>
      <c r="G56" s="1" t="s">
        <v>42</v>
      </c>
      <c r="H56" s="1" t="s">
        <v>38</v>
      </c>
      <c r="I56" s="3">
        <v>27</v>
      </c>
      <c r="J56" s="3">
        <f t="shared" si="12"/>
        <v>585</v>
      </c>
      <c r="K56" s="34">
        <f t="shared" si="31"/>
        <v>-87.164999999999964</v>
      </c>
      <c r="L56" s="34">
        <f t="shared" si="31"/>
        <v>-195.36250000000007</v>
      </c>
      <c r="M56" s="34">
        <f t="shared" si="31"/>
        <v>-486.44250000000011</v>
      </c>
      <c r="N56" s="34"/>
      <c r="O56" s="13">
        <v>22.5</v>
      </c>
      <c r="P56" s="3">
        <f t="shared" si="17"/>
        <v>487.5</v>
      </c>
      <c r="Q56" s="34">
        <f t="shared" si="32"/>
        <v>-459.46749999999997</v>
      </c>
      <c r="R56" s="34">
        <f t="shared" si="32"/>
        <v>-560.96250000000009</v>
      </c>
      <c r="S56" s="34">
        <f t="shared" si="32"/>
        <v>-698.84249999999997</v>
      </c>
      <c r="T56" s="13">
        <v>20.25</v>
      </c>
      <c r="U56" s="3">
        <f t="shared" si="18"/>
        <v>438.75</v>
      </c>
      <c r="V56" s="34">
        <f t="shared" si="33"/>
        <v>-508.21749999999997</v>
      </c>
      <c r="W56" s="34">
        <f t="shared" si="33"/>
        <v>-609.71250000000009</v>
      </c>
      <c r="X56" s="34">
        <f t="shared" si="33"/>
        <v>-747.59249999999997</v>
      </c>
      <c r="Y56" s="3" t="s">
        <v>48</v>
      </c>
      <c r="Z56" s="34"/>
      <c r="AA56" s="34"/>
      <c r="AB56" s="34"/>
    </row>
    <row r="57" spans="1:28" x14ac:dyDescent="0.25">
      <c r="A57" t="s">
        <v>55</v>
      </c>
      <c r="B57">
        <v>18</v>
      </c>
      <c r="C57" s="1" t="s">
        <v>56</v>
      </c>
      <c r="D57" s="1">
        <v>0.95750000000000002</v>
      </c>
      <c r="E57" s="2">
        <v>44378</v>
      </c>
      <c r="F57" s="2">
        <v>44742</v>
      </c>
      <c r="G57" s="1" t="s">
        <v>43</v>
      </c>
      <c r="H57" s="1" t="s">
        <v>38</v>
      </c>
      <c r="I57" s="3">
        <v>27</v>
      </c>
      <c r="J57" s="3">
        <f t="shared" si="12"/>
        <v>585</v>
      </c>
      <c r="K57" s="34">
        <f t="shared" si="31"/>
        <v>-87.164999999999964</v>
      </c>
      <c r="L57" s="34">
        <f t="shared" si="31"/>
        <v>-195.36250000000007</v>
      </c>
      <c r="M57" s="34">
        <f t="shared" si="31"/>
        <v>-486.44250000000011</v>
      </c>
      <c r="N57" s="34"/>
      <c r="O57" s="13">
        <v>21</v>
      </c>
      <c r="P57" s="3">
        <f t="shared" si="17"/>
        <v>455</v>
      </c>
      <c r="Q57" s="34">
        <f t="shared" si="32"/>
        <v>-491.96749999999997</v>
      </c>
      <c r="R57" s="34">
        <f t="shared" si="32"/>
        <v>-593.46250000000009</v>
      </c>
      <c r="S57" s="34">
        <f t="shared" si="32"/>
        <v>-731.34249999999997</v>
      </c>
      <c r="T57" s="13">
        <v>20.25</v>
      </c>
      <c r="U57" s="3">
        <f t="shared" si="18"/>
        <v>438.75</v>
      </c>
      <c r="V57" s="34">
        <f t="shared" si="33"/>
        <v>-508.21749999999997</v>
      </c>
      <c r="W57" s="34">
        <f t="shared" si="33"/>
        <v>-609.71250000000009</v>
      </c>
      <c r="X57" s="34">
        <f t="shared" si="33"/>
        <v>-747.59249999999997</v>
      </c>
      <c r="Y57" s="3" t="s">
        <v>48</v>
      </c>
      <c r="Z57" s="34"/>
      <c r="AA57" s="34"/>
      <c r="AB57" s="34"/>
    </row>
    <row r="58" spans="1:28" hidden="1" x14ac:dyDescent="0.25">
      <c r="A58" t="s">
        <v>55</v>
      </c>
      <c r="B58">
        <v>18</v>
      </c>
      <c r="C58" s="1" t="s">
        <v>56</v>
      </c>
      <c r="D58" s="1">
        <v>0.95750000000000002</v>
      </c>
      <c r="E58" s="2">
        <v>44378</v>
      </c>
      <c r="F58" s="2">
        <v>44742</v>
      </c>
      <c r="G58" s="1" t="s">
        <v>44</v>
      </c>
      <c r="H58" t="s">
        <v>38</v>
      </c>
      <c r="I58" s="3">
        <v>13</v>
      </c>
      <c r="J58" s="3">
        <f t="shared" si="12"/>
        <v>281.66666666666669</v>
      </c>
      <c r="O58" s="3">
        <v>13</v>
      </c>
      <c r="P58" s="3">
        <f t="shared" si="17"/>
        <v>281.66666666666669</v>
      </c>
      <c r="T58" s="3">
        <v>6.5</v>
      </c>
      <c r="U58" s="3">
        <f t="shared" si="18"/>
        <v>140.83333333333334</v>
      </c>
      <c r="Y58" s="3" t="s">
        <v>48</v>
      </c>
    </row>
    <row r="59" spans="1:28" hidden="1" x14ac:dyDescent="0.25">
      <c r="A59" t="s">
        <v>55</v>
      </c>
      <c r="B59">
        <v>18</v>
      </c>
      <c r="C59" s="1" t="s">
        <v>56</v>
      </c>
      <c r="D59" s="1">
        <v>0.95750000000000002</v>
      </c>
      <c r="E59" s="2">
        <v>44378</v>
      </c>
      <c r="F59" s="2">
        <v>44742</v>
      </c>
      <c r="G59" s="1" t="s">
        <v>45</v>
      </c>
      <c r="H59" t="s">
        <v>38</v>
      </c>
      <c r="I59" s="3">
        <v>44</v>
      </c>
      <c r="J59" s="3">
        <f t="shared" si="12"/>
        <v>953.33333333333337</v>
      </c>
      <c r="O59" s="3">
        <v>36</v>
      </c>
      <c r="P59" s="3">
        <f t="shared" si="17"/>
        <v>780</v>
      </c>
      <c r="T59" s="3">
        <v>36.68</v>
      </c>
      <c r="U59" s="3">
        <f t="shared" si="18"/>
        <v>794.73333333333323</v>
      </c>
      <c r="Y59" s="3" t="s">
        <v>48</v>
      </c>
    </row>
    <row r="60" spans="1:28" x14ac:dyDescent="0.25">
      <c r="A60" t="s">
        <v>55</v>
      </c>
      <c r="B60">
        <v>64</v>
      </c>
      <c r="C60" s="1" t="s">
        <v>57</v>
      </c>
      <c r="D60" s="1">
        <v>0.96640000000000004</v>
      </c>
      <c r="E60" s="2">
        <v>44378</v>
      </c>
      <c r="F60" s="2">
        <v>44742</v>
      </c>
      <c r="G60" s="1" t="s">
        <v>37</v>
      </c>
      <c r="H60" s="1" t="s">
        <v>38</v>
      </c>
      <c r="I60" s="3">
        <v>37.6</v>
      </c>
      <c r="J60" s="3">
        <f t="shared" si="12"/>
        <v>814.66666666666663</v>
      </c>
      <c r="K60" s="34">
        <f t="shared" ref="K60:M65" si="34">IF($G60="INF",$J60-H$3*$D60,IF(OR($G60="TOD", $G60="2YR"),$J60-H$4*$D60,$J60-H$5*$D60))</f>
        <v>-503.50293333333332</v>
      </c>
      <c r="L60" s="34">
        <f t="shared" si="34"/>
        <v>-754.76693333333344</v>
      </c>
      <c r="M60" s="34">
        <f t="shared" si="34"/>
        <v>-972.2069333333335</v>
      </c>
      <c r="N60" s="34"/>
      <c r="O60" s="13">
        <v>33</v>
      </c>
      <c r="P60" s="3">
        <f t="shared" si="17"/>
        <v>715</v>
      </c>
      <c r="Q60" s="34">
        <f t="shared" ref="Q60:S65" si="35">IF($P60=0,0,$P60-(P$3*$D60))</f>
        <v>-240.76960000000008</v>
      </c>
      <c r="R60" s="34">
        <f t="shared" si="35"/>
        <v>-343.20800000000008</v>
      </c>
      <c r="S60" s="34">
        <f t="shared" si="35"/>
        <v>-482.36959999999999</v>
      </c>
      <c r="T60" s="13">
        <v>31</v>
      </c>
      <c r="U60" s="3">
        <f t="shared" si="18"/>
        <v>671.66666666666663</v>
      </c>
      <c r="V60" s="34">
        <f t="shared" ref="V60:X65" si="36">IF($U60=0,0,$U60-(P$3*$D60))</f>
        <v>-284.10293333333345</v>
      </c>
      <c r="W60" s="34">
        <f t="shared" si="36"/>
        <v>-386.54133333333345</v>
      </c>
      <c r="X60" s="34">
        <f t="shared" si="36"/>
        <v>-525.70293333333336</v>
      </c>
      <c r="Y60" s="3" t="s">
        <v>48</v>
      </c>
      <c r="Z60" s="34"/>
      <c r="AA60" s="34"/>
      <c r="AB60" s="34"/>
    </row>
    <row r="61" spans="1:28" x14ac:dyDescent="0.25">
      <c r="A61" t="s">
        <v>55</v>
      </c>
      <c r="B61">
        <v>64</v>
      </c>
      <c r="C61" s="1" t="s">
        <v>57</v>
      </c>
      <c r="D61" s="1">
        <v>0.96640000000000004</v>
      </c>
      <c r="E61" s="2">
        <v>44378</v>
      </c>
      <c r="F61" s="2">
        <v>44742</v>
      </c>
      <c r="G61" s="1" t="s">
        <v>39</v>
      </c>
      <c r="H61" s="1" t="s">
        <v>38</v>
      </c>
      <c r="I61" s="3">
        <v>28.05</v>
      </c>
      <c r="J61" s="3">
        <f t="shared" si="12"/>
        <v>607.75</v>
      </c>
      <c r="K61" s="34">
        <f t="shared" si="34"/>
        <v>-155.70600000000002</v>
      </c>
      <c r="L61" s="34">
        <f t="shared" si="34"/>
        <v>-283.27080000000001</v>
      </c>
      <c r="M61" s="34">
        <f t="shared" si="34"/>
        <v>-786.76520000000005</v>
      </c>
      <c r="N61" s="34"/>
      <c r="O61" s="13">
        <v>26.35</v>
      </c>
      <c r="P61" s="3">
        <f t="shared" si="17"/>
        <v>570.91666666666663</v>
      </c>
      <c r="Q61" s="34">
        <f t="shared" si="35"/>
        <v>-384.85293333333345</v>
      </c>
      <c r="R61" s="34">
        <f t="shared" si="35"/>
        <v>-487.29133333333345</v>
      </c>
      <c r="S61" s="34">
        <f t="shared" si="35"/>
        <v>-626.45293333333336</v>
      </c>
      <c r="T61" s="13">
        <v>25.5</v>
      </c>
      <c r="U61" s="3">
        <f t="shared" si="18"/>
        <v>552.5</v>
      </c>
      <c r="V61" s="34">
        <f t="shared" si="36"/>
        <v>-403.26960000000008</v>
      </c>
      <c r="W61" s="34">
        <f t="shared" si="36"/>
        <v>-505.70800000000008</v>
      </c>
      <c r="X61" s="34">
        <f t="shared" si="36"/>
        <v>-644.86959999999999</v>
      </c>
      <c r="Y61" s="3" t="s">
        <v>48</v>
      </c>
      <c r="Z61" s="34"/>
      <c r="AA61" s="34"/>
      <c r="AB61" s="34"/>
    </row>
    <row r="62" spans="1:28" x14ac:dyDescent="0.25">
      <c r="A62" t="s">
        <v>55</v>
      </c>
      <c r="B62">
        <v>64</v>
      </c>
      <c r="C62" s="1" t="s">
        <v>57</v>
      </c>
      <c r="D62" s="1">
        <v>0.96640000000000004</v>
      </c>
      <c r="E62" s="2">
        <v>44378</v>
      </c>
      <c r="F62" s="2">
        <v>44742</v>
      </c>
      <c r="G62" s="1" t="s">
        <v>40</v>
      </c>
      <c r="H62" s="1" t="s">
        <v>38</v>
      </c>
      <c r="I62" s="3">
        <v>26.7</v>
      </c>
      <c r="J62" s="3">
        <f t="shared" si="12"/>
        <v>578.5</v>
      </c>
      <c r="K62" s="34">
        <f t="shared" si="34"/>
        <v>-184.95600000000002</v>
      </c>
      <c r="L62" s="34">
        <f t="shared" si="34"/>
        <v>-312.52080000000001</v>
      </c>
      <c r="M62" s="34">
        <f t="shared" si="34"/>
        <v>-816.01520000000005</v>
      </c>
      <c r="N62" s="34"/>
      <c r="O62" s="13">
        <v>25.5</v>
      </c>
      <c r="P62" s="3">
        <f t="shared" si="17"/>
        <v>552.5</v>
      </c>
      <c r="Q62" s="34">
        <f t="shared" si="35"/>
        <v>-403.26960000000008</v>
      </c>
      <c r="R62" s="34">
        <f t="shared" si="35"/>
        <v>-505.70800000000008</v>
      </c>
      <c r="S62" s="34">
        <f t="shared" si="35"/>
        <v>-644.86959999999999</v>
      </c>
      <c r="T62" s="13">
        <v>23.8</v>
      </c>
      <c r="U62" s="3">
        <f t="shared" si="18"/>
        <v>515.66666666666663</v>
      </c>
      <c r="V62" s="34">
        <f t="shared" si="36"/>
        <v>-440.10293333333345</v>
      </c>
      <c r="W62" s="34">
        <f t="shared" si="36"/>
        <v>-542.54133333333345</v>
      </c>
      <c r="X62" s="34">
        <f t="shared" si="36"/>
        <v>-681.70293333333336</v>
      </c>
      <c r="Y62" s="3" t="s">
        <v>48</v>
      </c>
      <c r="Z62" s="34"/>
      <c r="AA62" s="34"/>
      <c r="AB62" s="34"/>
    </row>
    <row r="63" spans="1:28" x14ac:dyDescent="0.25">
      <c r="A63" t="s">
        <v>55</v>
      </c>
      <c r="B63">
        <v>64</v>
      </c>
      <c r="C63" s="1" t="s">
        <v>57</v>
      </c>
      <c r="D63" s="1">
        <v>0.96640000000000004</v>
      </c>
      <c r="E63" s="2">
        <v>44378</v>
      </c>
      <c r="F63" s="2">
        <v>44742</v>
      </c>
      <c r="G63" s="1" t="s">
        <v>41</v>
      </c>
      <c r="H63" s="1" t="s">
        <v>38</v>
      </c>
      <c r="I63" s="3">
        <v>22.5</v>
      </c>
      <c r="J63" s="3">
        <f t="shared" si="12"/>
        <v>487.5</v>
      </c>
      <c r="K63" s="34">
        <f t="shared" si="34"/>
        <v>-190.91280000000006</v>
      </c>
      <c r="L63" s="34">
        <f t="shared" si="34"/>
        <v>-300.11599999999999</v>
      </c>
      <c r="M63" s="34">
        <f t="shared" si="34"/>
        <v>-593.90160000000014</v>
      </c>
      <c r="N63" s="34"/>
      <c r="O63" s="13">
        <v>20.25</v>
      </c>
      <c r="P63" s="3">
        <f t="shared" si="17"/>
        <v>438.75</v>
      </c>
      <c r="Q63" s="34">
        <f t="shared" si="35"/>
        <v>-517.01960000000008</v>
      </c>
      <c r="R63" s="34">
        <f t="shared" si="35"/>
        <v>-619.45800000000008</v>
      </c>
      <c r="S63" s="34">
        <f t="shared" si="35"/>
        <v>-758.61959999999999</v>
      </c>
      <c r="T63" s="13">
        <v>20.25</v>
      </c>
      <c r="U63" s="3">
        <f t="shared" si="18"/>
        <v>438.75</v>
      </c>
      <c r="V63" s="34">
        <f t="shared" si="36"/>
        <v>-517.01960000000008</v>
      </c>
      <c r="W63" s="34">
        <f t="shared" si="36"/>
        <v>-619.45800000000008</v>
      </c>
      <c r="X63" s="34">
        <f t="shared" si="36"/>
        <v>-758.61959999999999</v>
      </c>
      <c r="Y63" s="3" t="s">
        <v>48</v>
      </c>
      <c r="Z63" s="34"/>
      <c r="AA63" s="34"/>
      <c r="AB63" s="34"/>
    </row>
    <row r="64" spans="1:28" x14ac:dyDescent="0.25">
      <c r="A64" t="s">
        <v>55</v>
      </c>
      <c r="B64">
        <v>64</v>
      </c>
      <c r="C64" s="1" t="s">
        <v>57</v>
      </c>
      <c r="D64" s="1">
        <v>0.96640000000000004</v>
      </c>
      <c r="E64" s="2">
        <v>44378</v>
      </c>
      <c r="F64" s="2">
        <v>44742</v>
      </c>
      <c r="G64" s="1" t="s">
        <v>42</v>
      </c>
      <c r="H64" s="1" t="s">
        <v>38</v>
      </c>
      <c r="I64" s="3">
        <v>21.75</v>
      </c>
      <c r="J64" s="3">
        <f t="shared" si="12"/>
        <v>471.25</v>
      </c>
      <c r="K64" s="34">
        <f t="shared" si="34"/>
        <v>-207.16280000000006</v>
      </c>
      <c r="L64" s="34">
        <f t="shared" si="34"/>
        <v>-316.36599999999999</v>
      </c>
      <c r="M64" s="34">
        <f t="shared" si="34"/>
        <v>-610.15160000000014</v>
      </c>
      <c r="N64" s="34"/>
      <c r="O64" s="13">
        <v>20.25</v>
      </c>
      <c r="P64" s="3">
        <f t="shared" si="17"/>
        <v>438.75</v>
      </c>
      <c r="Q64" s="34">
        <f t="shared" si="35"/>
        <v>-517.01960000000008</v>
      </c>
      <c r="R64" s="34">
        <f t="shared" si="35"/>
        <v>-619.45800000000008</v>
      </c>
      <c r="S64" s="34">
        <f t="shared" si="35"/>
        <v>-758.61959999999999</v>
      </c>
      <c r="T64" s="13">
        <v>20.25</v>
      </c>
      <c r="U64" s="3">
        <f t="shared" si="18"/>
        <v>438.75</v>
      </c>
      <c r="V64" s="34">
        <f t="shared" si="36"/>
        <v>-517.01960000000008</v>
      </c>
      <c r="W64" s="34">
        <f t="shared" si="36"/>
        <v>-619.45800000000008</v>
      </c>
      <c r="X64" s="34">
        <f t="shared" si="36"/>
        <v>-758.61959999999999</v>
      </c>
      <c r="Y64" s="3" t="s">
        <v>48</v>
      </c>
      <c r="Z64" s="34"/>
      <c r="AA64" s="34"/>
      <c r="AB64" s="34"/>
    </row>
    <row r="65" spans="1:28" x14ac:dyDescent="0.25">
      <c r="A65" t="s">
        <v>55</v>
      </c>
      <c r="B65">
        <v>64</v>
      </c>
      <c r="C65" s="1" t="s">
        <v>57</v>
      </c>
      <c r="D65" s="1">
        <v>0.96640000000000004</v>
      </c>
      <c r="E65" s="2">
        <v>44378</v>
      </c>
      <c r="F65" s="2">
        <v>44742</v>
      </c>
      <c r="G65" s="1" t="s">
        <v>43</v>
      </c>
      <c r="H65" s="1" t="s">
        <v>38</v>
      </c>
      <c r="I65" s="3">
        <v>21.75</v>
      </c>
      <c r="J65" s="3">
        <f t="shared" si="12"/>
        <v>471.25</v>
      </c>
      <c r="K65" s="34">
        <f t="shared" si="34"/>
        <v>-207.16280000000006</v>
      </c>
      <c r="L65" s="34">
        <f t="shared" si="34"/>
        <v>-316.36599999999999</v>
      </c>
      <c r="M65" s="34">
        <f t="shared" si="34"/>
        <v>-610.15160000000014</v>
      </c>
      <c r="N65" s="34"/>
      <c r="O65" s="13">
        <v>20</v>
      </c>
      <c r="P65" s="3">
        <f t="shared" si="17"/>
        <v>433.33333333333331</v>
      </c>
      <c r="Q65" s="34">
        <f t="shared" si="35"/>
        <v>-522.43626666666682</v>
      </c>
      <c r="R65" s="34">
        <f t="shared" si="35"/>
        <v>-624.87466666666683</v>
      </c>
      <c r="S65" s="34">
        <f t="shared" si="35"/>
        <v>-764.03626666666673</v>
      </c>
      <c r="T65" s="13">
        <v>19.5</v>
      </c>
      <c r="U65" s="3">
        <f t="shared" si="18"/>
        <v>422.5</v>
      </c>
      <c r="V65" s="34">
        <f t="shared" si="36"/>
        <v>-533.26960000000008</v>
      </c>
      <c r="W65" s="34">
        <f t="shared" si="36"/>
        <v>-635.70800000000008</v>
      </c>
      <c r="X65" s="34">
        <f t="shared" si="36"/>
        <v>-774.86959999999999</v>
      </c>
      <c r="Y65" s="3" t="s">
        <v>48</v>
      </c>
      <c r="Z65" s="34"/>
      <c r="AA65" s="34"/>
      <c r="AB65" s="34"/>
    </row>
    <row r="66" spans="1:28" hidden="1" x14ac:dyDescent="0.25">
      <c r="A66" t="s">
        <v>55</v>
      </c>
      <c r="B66">
        <v>64</v>
      </c>
      <c r="C66" s="1" t="s">
        <v>57</v>
      </c>
      <c r="D66" s="1">
        <v>0.96640000000000004</v>
      </c>
      <c r="E66" s="2">
        <v>44378</v>
      </c>
      <c r="F66" s="2">
        <v>44742</v>
      </c>
      <c r="G66" s="1" t="s">
        <v>44</v>
      </c>
      <c r="H66" t="s">
        <v>38</v>
      </c>
      <c r="I66" s="3">
        <v>13</v>
      </c>
      <c r="J66" s="3">
        <f t="shared" si="12"/>
        <v>281.66666666666669</v>
      </c>
      <c r="O66" s="3">
        <v>13</v>
      </c>
      <c r="P66" s="3">
        <f t="shared" si="17"/>
        <v>281.66666666666669</v>
      </c>
      <c r="T66" s="3">
        <v>6.5</v>
      </c>
      <c r="U66" s="3">
        <f t="shared" si="18"/>
        <v>140.83333333333334</v>
      </c>
      <c r="Y66" s="3" t="s">
        <v>48</v>
      </c>
    </row>
    <row r="67" spans="1:28" hidden="1" x14ac:dyDescent="0.25">
      <c r="A67" t="s">
        <v>55</v>
      </c>
      <c r="B67">
        <v>64</v>
      </c>
      <c r="C67" s="1" t="s">
        <v>57</v>
      </c>
      <c r="D67" s="1">
        <v>0.96640000000000004</v>
      </c>
      <c r="E67" s="2">
        <v>44378</v>
      </c>
      <c r="F67" s="2">
        <v>44742</v>
      </c>
      <c r="G67" s="1" t="s">
        <v>45</v>
      </c>
      <c r="H67" t="s">
        <v>38</v>
      </c>
      <c r="I67" s="3">
        <v>37.6</v>
      </c>
      <c r="J67" s="3">
        <f t="shared" si="12"/>
        <v>814.66666666666663</v>
      </c>
      <c r="O67" s="3">
        <v>33</v>
      </c>
      <c r="P67" s="3">
        <f t="shared" si="17"/>
        <v>715</v>
      </c>
      <c r="T67" s="3">
        <v>32.49</v>
      </c>
      <c r="U67" s="3">
        <f t="shared" si="18"/>
        <v>703.94999999999993</v>
      </c>
      <c r="Y67" s="3" t="s">
        <v>48</v>
      </c>
    </row>
    <row r="68" spans="1:28" s="29" customFormat="1" x14ac:dyDescent="0.25">
      <c r="A68" s="29" t="s">
        <v>58</v>
      </c>
      <c r="B68">
        <v>12</v>
      </c>
      <c r="C68" s="30" t="s">
        <v>59</v>
      </c>
      <c r="D68" s="30">
        <v>0.94579999999999997</v>
      </c>
      <c r="E68" s="2">
        <v>44378</v>
      </c>
      <c r="F68" s="2">
        <v>44742</v>
      </c>
      <c r="G68" s="30" t="s">
        <v>37</v>
      </c>
      <c r="H68" s="30" t="s">
        <v>38</v>
      </c>
      <c r="I68" s="31">
        <v>41</v>
      </c>
      <c r="J68" s="31">
        <f t="shared" si="12"/>
        <v>888.33333333333337</v>
      </c>
      <c r="K68" s="32">
        <f t="shared" ref="K68:M73" si="37">IF($G68="INF",$J68-H$3*$D68,IF(OR($G68="TOD", $G68="2YR"),$J68-H$4*$D68,$J68-H$5*$D68))</f>
        <v>-401.73786666666649</v>
      </c>
      <c r="L68" s="32">
        <f t="shared" si="37"/>
        <v>-647.64586666666662</v>
      </c>
      <c r="M68" s="32">
        <f t="shared" si="37"/>
        <v>-860.45086666666668</v>
      </c>
      <c r="N68" s="32"/>
      <c r="O68" s="33">
        <v>37</v>
      </c>
      <c r="P68" s="31">
        <f t="shared" si="17"/>
        <v>801.66666666666663</v>
      </c>
      <c r="Q68" s="32">
        <f t="shared" ref="Q68:S73" si="38">IF($P68=0,0,$P68-(P$3*$D68))</f>
        <v>-133.72953333333339</v>
      </c>
      <c r="R68" s="32">
        <f t="shared" si="38"/>
        <v>-233.98433333333344</v>
      </c>
      <c r="S68" s="32">
        <f t="shared" si="38"/>
        <v>-370.17953333333332</v>
      </c>
      <c r="T68" s="33">
        <v>35</v>
      </c>
      <c r="U68" s="31">
        <f t="shared" si="18"/>
        <v>758.33333333333337</v>
      </c>
      <c r="V68" s="32">
        <f t="shared" ref="V68:X73" si="39">IF($U68=0,0,$U68-(P$3*$D68))</f>
        <v>-177.06286666666665</v>
      </c>
      <c r="W68" s="32">
        <f t="shared" si="39"/>
        <v>-277.3176666666667</v>
      </c>
      <c r="X68" s="32">
        <f t="shared" si="39"/>
        <v>-413.51286666666658</v>
      </c>
      <c r="Y68" s="3">
        <v>4</v>
      </c>
      <c r="Z68" s="32"/>
      <c r="AA68" s="32"/>
      <c r="AB68" s="32"/>
    </row>
    <row r="69" spans="1:28" s="29" customFormat="1" x14ac:dyDescent="0.25">
      <c r="A69" s="29" t="s">
        <v>58</v>
      </c>
      <c r="B69">
        <v>12</v>
      </c>
      <c r="C69" s="30" t="s">
        <v>59</v>
      </c>
      <c r="D69" s="30">
        <v>0.94579999999999997</v>
      </c>
      <c r="E69" s="2">
        <v>44378</v>
      </c>
      <c r="F69" s="2">
        <v>44742</v>
      </c>
      <c r="G69" s="30" t="s">
        <v>39</v>
      </c>
      <c r="H69" s="30" t="s">
        <v>38</v>
      </c>
      <c r="I69" s="31">
        <v>33</v>
      </c>
      <c r="J69" s="31">
        <f t="shared" si="12"/>
        <v>715</v>
      </c>
      <c r="K69" s="32">
        <f t="shared" si="37"/>
        <v>-32.182000000000016</v>
      </c>
      <c r="L69" s="32">
        <f t="shared" si="37"/>
        <v>-157.02760000000001</v>
      </c>
      <c r="M69" s="32">
        <f t="shared" si="37"/>
        <v>-649.78939999999989</v>
      </c>
      <c r="N69" s="32"/>
      <c r="O69" s="33">
        <v>29</v>
      </c>
      <c r="P69" s="31">
        <f t="shared" si="17"/>
        <v>628.33333333333337</v>
      </c>
      <c r="Q69" s="32">
        <f t="shared" si="38"/>
        <v>-307.06286666666665</v>
      </c>
      <c r="R69" s="32">
        <f t="shared" si="38"/>
        <v>-407.3176666666667</v>
      </c>
      <c r="S69" s="32">
        <f t="shared" si="38"/>
        <v>-543.51286666666658</v>
      </c>
      <c r="T69" s="33">
        <v>28</v>
      </c>
      <c r="U69" s="31">
        <f t="shared" si="18"/>
        <v>606.66666666666663</v>
      </c>
      <c r="V69" s="32">
        <f t="shared" si="39"/>
        <v>-328.72953333333339</v>
      </c>
      <c r="W69" s="32">
        <f t="shared" si="39"/>
        <v>-428.98433333333344</v>
      </c>
      <c r="X69" s="32">
        <f t="shared" si="39"/>
        <v>-565.17953333333332</v>
      </c>
      <c r="Y69" s="3">
        <v>4</v>
      </c>
      <c r="Z69" s="32"/>
      <c r="AA69" s="32"/>
      <c r="AB69" s="32"/>
    </row>
    <row r="70" spans="1:28" s="29" customFormat="1" x14ac:dyDescent="0.25">
      <c r="A70" s="29" t="s">
        <v>58</v>
      </c>
      <c r="B70">
        <v>12</v>
      </c>
      <c r="C70" s="30" t="s">
        <v>59</v>
      </c>
      <c r="D70" s="30">
        <v>0.94579999999999997</v>
      </c>
      <c r="E70" s="2">
        <v>44378</v>
      </c>
      <c r="F70" s="2">
        <v>44742</v>
      </c>
      <c r="G70" s="30" t="s">
        <v>40</v>
      </c>
      <c r="H70" s="30" t="s">
        <v>38</v>
      </c>
      <c r="I70" s="31">
        <v>32</v>
      </c>
      <c r="J70" s="31">
        <f t="shared" si="12"/>
        <v>693.33333333333337</v>
      </c>
      <c r="K70" s="32">
        <f t="shared" si="37"/>
        <v>-53.848666666666645</v>
      </c>
      <c r="L70" s="32">
        <f t="shared" si="37"/>
        <v>-178.69426666666664</v>
      </c>
      <c r="M70" s="32">
        <f t="shared" si="37"/>
        <v>-671.45606666666652</v>
      </c>
      <c r="N70" s="32"/>
      <c r="O70" s="33">
        <v>28</v>
      </c>
      <c r="P70" s="31">
        <f t="shared" si="17"/>
        <v>606.66666666666663</v>
      </c>
      <c r="Q70" s="32">
        <f t="shared" si="38"/>
        <v>-328.72953333333339</v>
      </c>
      <c r="R70" s="32">
        <f t="shared" si="38"/>
        <v>-428.98433333333344</v>
      </c>
      <c r="S70" s="32">
        <f t="shared" si="38"/>
        <v>-565.17953333333332</v>
      </c>
      <c r="T70" s="33">
        <v>26</v>
      </c>
      <c r="U70" s="31">
        <f t="shared" si="18"/>
        <v>563.33333333333337</v>
      </c>
      <c r="V70" s="32">
        <f t="shared" si="39"/>
        <v>-372.06286666666665</v>
      </c>
      <c r="W70" s="32">
        <f t="shared" si="39"/>
        <v>-472.3176666666667</v>
      </c>
      <c r="X70" s="32">
        <f t="shared" si="39"/>
        <v>-608.51286666666658</v>
      </c>
      <c r="Y70" s="3">
        <v>4</v>
      </c>
      <c r="Z70" s="32"/>
      <c r="AA70" s="32"/>
      <c r="AB70" s="32"/>
    </row>
    <row r="71" spans="1:28" s="29" customFormat="1" x14ac:dyDescent="0.25">
      <c r="A71" s="29" t="s">
        <v>58</v>
      </c>
      <c r="B71">
        <v>12</v>
      </c>
      <c r="C71" s="30" t="s">
        <v>59</v>
      </c>
      <c r="D71" s="30">
        <v>0.94579999999999997</v>
      </c>
      <c r="E71" s="2">
        <v>44378</v>
      </c>
      <c r="F71" s="2">
        <v>44742</v>
      </c>
      <c r="G71" s="30" t="s">
        <v>41</v>
      </c>
      <c r="H71" s="30" t="s">
        <v>38</v>
      </c>
      <c r="I71" s="31">
        <v>27</v>
      </c>
      <c r="J71" s="31">
        <f t="shared" si="12"/>
        <v>585</v>
      </c>
      <c r="K71" s="32">
        <f t="shared" si="37"/>
        <v>-78.951599999999985</v>
      </c>
      <c r="L71" s="32">
        <f t="shared" si="37"/>
        <v>-185.827</v>
      </c>
      <c r="M71" s="32">
        <f t="shared" si="37"/>
        <v>-473.35019999999986</v>
      </c>
      <c r="N71" s="32"/>
      <c r="O71" s="33">
        <v>23</v>
      </c>
      <c r="P71" s="31">
        <f t="shared" si="17"/>
        <v>498.33333333333331</v>
      </c>
      <c r="Q71" s="32">
        <f t="shared" si="38"/>
        <v>-437.06286666666671</v>
      </c>
      <c r="R71" s="32">
        <f t="shared" si="38"/>
        <v>-537.31766666666681</v>
      </c>
      <c r="S71" s="32">
        <f t="shared" si="38"/>
        <v>-673.5128666666667</v>
      </c>
      <c r="T71" s="33">
        <v>22.5</v>
      </c>
      <c r="U71" s="31">
        <f t="shared" si="18"/>
        <v>487.5</v>
      </c>
      <c r="V71" s="32">
        <f t="shared" si="39"/>
        <v>-447.89620000000002</v>
      </c>
      <c r="W71" s="32">
        <f t="shared" si="39"/>
        <v>-548.15100000000007</v>
      </c>
      <c r="X71" s="32">
        <f t="shared" si="39"/>
        <v>-684.34619999999995</v>
      </c>
      <c r="Y71" s="3">
        <v>4</v>
      </c>
      <c r="Z71" s="32"/>
      <c r="AA71" s="32"/>
      <c r="AB71" s="32"/>
    </row>
    <row r="72" spans="1:28" s="29" customFormat="1" x14ac:dyDescent="0.25">
      <c r="A72" s="29" t="s">
        <v>58</v>
      </c>
      <c r="B72">
        <v>12</v>
      </c>
      <c r="C72" s="30" t="s">
        <v>59</v>
      </c>
      <c r="D72" s="30">
        <v>0.94579999999999997</v>
      </c>
      <c r="E72" s="2">
        <v>44378</v>
      </c>
      <c r="F72" s="2">
        <v>44742</v>
      </c>
      <c r="G72" s="30" t="s">
        <v>42</v>
      </c>
      <c r="H72" s="30" t="s">
        <v>38</v>
      </c>
      <c r="I72" s="31">
        <v>26</v>
      </c>
      <c r="J72" s="31">
        <f t="shared" si="12"/>
        <v>563.33333333333337</v>
      </c>
      <c r="K72" s="32">
        <f t="shared" si="37"/>
        <v>-100.61826666666661</v>
      </c>
      <c r="L72" s="32">
        <f t="shared" si="37"/>
        <v>-207.49366666666663</v>
      </c>
      <c r="M72" s="32">
        <f t="shared" si="37"/>
        <v>-495.01686666666649</v>
      </c>
      <c r="N72" s="32"/>
      <c r="O72" s="33">
        <v>23</v>
      </c>
      <c r="P72" s="31">
        <f t="shared" si="17"/>
        <v>498.33333333333331</v>
      </c>
      <c r="Q72" s="32">
        <f t="shared" si="38"/>
        <v>-437.06286666666671</v>
      </c>
      <c r="R72" s="32">
        <f t="shared" si="38"/>
        <v>-537.31766666666681</v>
      </c>
      <c r="S72" s="32">
        <f t="shared" si="38"/>
        <v>-673.5128666666667</v>
      </c>
      <c r="T72" s="33">
        <v>21</v>
      </c>
      <c r="U72" s="31">
        <f t="shared" si="18"/>
        <v>455</v>
      </c>
      <c r="V72" s="32">
        <f t="shared" si="39"/>
        <v>-480.39620000000002</v>
      </c>
      <c r="W72" s="32">
        <f t="shared" si="39"/>
        <v>-580.65100000000007</v>
      </c>
      <c r="X72" s="32">
        <f t="shared" si="39"/>
        <v>-716.84619999999995</v>
      </c>
      <c r="Y72" s="3">
        <v>4</v>
      </c>
      <c r="Z72" s="32"/>
      <c r="AA72" s="32"/>
      <c r="AB72" s="32"/>
    </row>
    <row r="73" spans="1:28" s="29" customFormat="1" x14ac:dyDescent="0.25">
      <c r="A73" s="29" t="s">
        <v>58</v>
      </c>
      <c r="B73">
        <v>12</v>
      </c>
      <c r="C73" s="30" t="s">
        <v>59</v>
      </c>
      <c r="D73" s="30">
        <v>0.94579999999999997</v>
      </c>
      <c r="E73" s="2">
        <v>44378</v>
      </c>
      <c r="F73" s="2">
        <v>44742</v>
      </c>
      <c r="G73" s="30" t="s">
        <v>43</v>
      </c>
      <c r="H73" s="30" t="s">
        <v>38</v>
      </c>
      <c r="I73" s="31">
        <v>23</v>
      </c>
      <c r="J73" s="31">
        <f t="shared" si="12"/>
        <v>498.33333333333331</v>
      </c>
      <c r="K73" s="32">
        <f t="shared" si="37"/>
        <v>-165.61826666666667</v>
      </c>
      <c r="L73" s="32">
        <f t="shared" si="37"/>
        <v>-272.49366666666668</v>
      </c>
      <c r="M73" s="32">
        <f t="shared" si="37"/>
        <v>-560.0168666666666</v>
      </c>
      <c r="N73" s="32"/>
      <c r="O73" s="33">
        <v>21</v>
      </c>
      <c r="P73" s="31">
        <f t="shared" si="17"/>
        <v>455</v>
      </c>
      <c r="Q73" s="32">
        <f t="shared" si="38"/>
        <v>-480.39620000000002</v>
      </c>
      <c r="R73" s="32">
        <f t="shared" si="38"/>
        <v>-580.65100000000007</v>
      </c>
      <c r="S73" s="32">
        <f t="shared" si="38"/>
        <v>-716.84619999999995</v>
      </c>
      <c r="T73" s="33">
        <v>21</v>
      </c>
      <c r="U73" s="31">
        <f t="shared" si="18"/>
        <v>455</v>
      </c>
      <c r="V73" s="32">
        <f t="shared" si="39"/>
        <v>-480.39620000000002</v>
      </c>
      <c r="W73" s="32">
        <f t="shared" si="39"/>
        <v>-580.65100000000007</v>
      </c>
      <c r="X73" s="32">
        <f t="shared" si="39"/>
        <v>-716.84619999999995</v>
      </c>
      <c r="Y73" s="3">
        <v>4</v>
      </c>
      <c r="Z73" s="32"/>
      <c r="AA73" s="32"/>
      <c r="AB73" s="32"/>
    </row>
    <row r="74" spans="1:28" hidden="1" x14ac:dyDescent="0.25">
      <c r="A74" t="s">
        <v>58</v>
      </c>
      <c r="B74">
        <v>12</v>
      </c>
      <c r="C74" s="1" t="s">
        <v>59</v>
      </c>
      <c r="D74" s="1">
        <v>0.94579999999999997</v>
      </c>
      <c r="E74" s="2">
        <v>44378</v>
      </c>
      <c r="F74" s="2">
        <v>44742</v>
      </c>
      <c r="G74" s="1" t="s">
        <v>44</v>
      </c>
      <c r="H74" t="s">
        <v>38</v>
      </c>
      <c r="I74" s="35">
        <v>20</v>
      </c>
      <c r="J74" s="3">
        <f t="shared" si="12"/>
        <v>433.33333333333331</v>
      </c>
      <c r="O74" s="35">
        <v>16</v>
      </c>
      <c r="P74" s="3">
        <f t="shared" si="17"/>
        <v>346.66666666666669</v>
      </c>
      <c r="T74" s="35">
        <v>10</v>
      </c>
      <c r="U74" s="3">
        <f t="shared" si="18"/>
        <v>216.66666666666666</v>
      </c>
      <c r="Y74" s="3">
        <v>4</v>
      </c>
    </row>
    <row r="75" spans="1:28" hidden="1" x14ac:dyDescent="0.25">
      <c r="A75" t="s">
        <v>58</v>
      </c>
      <c r="B75">
        <v>12</v>
      </c>
      <c r="C75" s="1" t="s">
        <v>59</v>
      </c>
      <c r="D75" s="1">
        <v>0.94579999999999997</v>
      </c>
      <c r="E75" s="2">
        <v>44378</v>
      </c>
      <c r="F75" s="2">
        <v>44742</v>
      </c>
      <c r="G75" s="1" t="s">
        <v>45</v>
      </c>
      <c r="H75" t="s">
        <v>38</v>
      </c>
      <c r="I75" s="35">
        <v>41</v>
      </c>
      <c r="J75" s="3">
        <f t="shared" si="12"/>
        <v>888.33333333333337</v>
      </c>
      <c r="O75" s="35">
        <v>37</v>
      </c>
      <c r="P75" s="3">
        <f t="shared" si="17"/>
        <v>801.66666666666663</v>
      </c>
      <c r="T75" s="35">
        <v>35</v>
      </c>
      <c r="U75" s="3">
        <f t="shared" si="18"/>
        <v>758.33333333333337</v>
      </c>
      <c r="Y75" s="3">
        <v>0</v>
      </c>
    </row>
    <row r="76" spans="1:28" s="29" customFormat="1" x14ac:dyDescent="0.25">
      <c r="A76" s="29" t="s">
        <v>58</v>
      </c>
      <c r="B76">
        <v>24</v>
      </c>
      <c r="C76" s="30" t="s">
        <v>60</v>
      </c>
      <c r="D76" s="30">
        <v>0.92230000000000001</v>
      </c>
      <c r="E76" s="2">
        <v>44378</v>
      </c>
      <c r="F76" s="2">
        <v>44742</v>
      </c>
      <c r="G76" s="30" t="s">
        <v>37</v>
      </c>
      <c r="H76" s="30" t="s">
        <v>38</v>
      </c>
      <c r="I76" s="31">
        <v>41</v>
      </c>
      <c r="J76" s="31">
        <f t="shared" ref="J76:J139" si="40">IFERROR((I76*260)/12,0)</f>
        <v>888.33333333333337</v>
      </c>
      <c r="K76" s="32">
        <f t="shared" ref="K76:M81" si="41">IF($G76="INF",$J76-H$3*$D76,IF(OR($G76="TOD", $G76="2YR"),$J76-H$4*$D76,$J76-H$5*$D76))</f>
        <v>-369.68386666666663</v>
      </c>
      <c r="L76" s="32">
        <f t="shared" si="41"/>
        <v>-609.48186666666663</v>
      </c>
      <c r="M76" s="32">
        <f t="shared" si="41"/>
        <v>-816.99936666666656</v>
      </c>
      <c r="N76" s="32"/>
      <c r="O76" s="33">
        <v>37</v>
      </c>
      <c r="P76" s="31">
        <f t="shared" si="17"/>
        <v>801.66666666666663</v>
      </c>
      <c r="Q76" s="32">
        <f t="shared" ref="Q76:S81" si="42">IF($P76=0,0,$P76-(P$3*$D76))</f>
        <v>-110.48803333333342</v>
      </c>
      <c r="R76" s="32">
        <f t="shared" si="42"/>
        <v>-208.25183333333337</v>
      </c>
      <c r="S76" s="32">
        <f t="shared" si="42"/>
        <v>-341.06303333333346</v>
      </c>
      <c r="T76" s="33">
        <v>35</v>
      </c>
      <c r="U76" s="31">
        <f t="shared" si="18"/>
        <v>758.33333333333337</v>
      </c>
      <c r="V76" s="32">
        <f t="shared" ref="V76:X81" si="43">IF($U76=0,0,$U76-(P$3*$D76))</f>
        <v>-153.82136666666668</v>
      </c>
      <c r="W76" s="32">
        <f t="shared" si="43"/>
        <v>-251.58516666666662</v>
      </c>
      <c r="X76" s="32">
        <f t="shared" si="43"/>
        <v>-384.39636666666672</v>
      </c>
      <c r="Y76" s="3">
        <v>4</v>
      </c>
      <c r="Z76" s="32"/>
      <c r="AA76" s="32"/>
      <c r="AB76" s="32"/>
    </row>
    <row r="77" spans="1:28" s="29" customFormat="1" x14ac:dyDescent="0.25">
      <c r="A77" s="29" t="s">
        <v>58</v>
      </c>
      <c r="B77">
        <v>24</v>
      </c>
      <c r="C77" s="30" t="s">
        <v>60</v>
      </c>
      <c r="D77" s="30">
        <v>0.92230000000000001</v>
      </c>
      <c r="E77" s="2">
        <v>44378</v>
      </c>
      <c r="F77" s="2">
        <v>44742</v>
      </c>
      <c r="G77" s="30" t="s">
        <v>39</v>
      </c>
      <c r="H77" s="30" t="s">
        <v>38</v>
      </c>
      <c r="I77" s="31">
        <v>33</v>
      </c>
      <c r="J77" s="31">
        <f t="shared" si="40"/>
        <v>715</v>
      </c>
      <c r="K77" s="32">
        <f t="shared" si="41"/>
        <v>-13.616999999999962</v>
      </c>
      <c r="L77" s="32">
        <f t="shared" si="41"/>
        <v>-135.36059999999998</v>
      </c>
      <c r="M77" s="32">
        <f t="shared" si="41"/>
        <v>-615.87889999999993</v>
      </c>
      <c r="N77" s="32"/>
      <c r="O77" s="33">
        <v>29</v>
      </c>
      <c r="P77" s="31">
        <f t="shared" ref="P77:P140" si="44">IFERROR((O77*260)/12,0)</f>
        <v>628.33333333333337</v>
      </c>
      <c r="Q77" s="32">
        <f t="shared" si="42"/>
        <v>-283.82136666666668</v>
      </c>
      <c r="R77" s="32">
        <f t="shared" si="42"/>
        <v>-381.58516666666662</v>
      </c>
      <c r="S77" s="32">
        <f t="shared" si="42"/>
        <v>-514.39636666666672</v>
      </c>
      <c r="T77" s="33">
        <v>28</v>
      </c>
      <c r="U77" s="31">
        <f t="shared" ref="U77:U140" si="45">IFERROR((T77*260)/12,0)</f>
        <v>606.66666666666663</v>
      </c>
      <c r="V77" s="32">
        <f t="shared" si="43"/>
        <v>-305.48803333333342</v>
      </c>
      <c r="W77" s="32">
        <f t="shared" si="43"/>
        <v>-403.25183333333337</v>
      </c>
      <c r="X77" s="32">
        <f t="shared" si="43"/>
        <v>-536.06303333333346</v>
      </c>
      <c r="Y77" s="3">
        <v>4</v>
      </c>
      <c r="Z77" s="32"/>
      <c r="AA77" s="32"/>
      <c r="AB77" s="32"/>
    </row>
    <row r="78" spans="1:28" s="29" customFormat="1" x14ac:dyDescent="0.25">
      <c r="A78" s="29" t="s">
        <v>58</v>
      </c>
      <c r="B78">
        <v>24</v>
      </c>
      <c r="C78" s="30" t="s">
        <v>60</v>
      </c>
      <c r="D78" s="30">
        <v>0.92230000000000001</v>
      </c>
      <c r="E78" s="2">
        <v>44378</v>
      </c>
      <c r="F78" s="2">
        <v>44742</v>
      </c>
      <c r="G78" s="30" t="s">
        <v>40</v>
      </c>
      <c r="H78" s="30" t="s">
        <v>38</v>
      </c>
      <c r="I78" s="31">
        <v>32</v>
      </c>
      <c r="J78" s="31">
        <f t="shared" si="40"/>
        <v>693.33333333333337</v>
      </c>
      <c r="K78" s="32">
        <f t="shared" si="41"/>
        <v>-35.283666666666591</v>
      </c>
      <c r="L78" s="32">
        <f t="shared" si="41"/>
        <v>-157.02726666666661</v>
      </c>
      <c r="M78" s="32">
        <f t="shared" si="41"/>
        <v>-637.54556666666656</v>
      </c>
      <c r="N78" s="32"/>
      <c r="O78" s="33">
        <v>28</v>
      </c>
      <c r="P78" s="31">
        <f t="shared" si="44"/>
        <v>606.66666666666663</v>
      </c>
      <c r="Q78" s="32">
        <f t="shared" si="42"/>
        <v>-305.48803333333342</v>
      </c>
      <c r="R78" s="32">
        <f t="shared" si="42"/>
        <v>-403.25183333333337</v>
      </c>
      <c r="S78" s="32">
        <f t="shared" si="42"/>
        <v>-536.06303333333346</v>
      </c>
      <c r="T78" s="33">
        <v>26</v>
      </c>
      <c r="U78" s="31">
        <f t="shared" si="45"/>
        <v>563.33333333333337</v>
      </c>
      <c r="V78" s="32">
        <f t="shared" si="43"/>
        <v>-348.82136666666668</v>
      </c>
      <c r="W78" s="32">
        <f t="shared" si="43"/>
        <v>-446.58516666666662</v>
      </c>
      <c r="X78" s="32">
        <f t="shared" si="43"/>
        <v>-579.39636666666672</v>
      </c>
      <c r="Y78" s="3">
        <v>4</v>
      </c>
      <c r="Z78" s="32"/>
      <c r="AA78" s="32"/>
      <c r="AB78" s="32"/>
    </row>
    <row r="79" spans="1:28" s="29" customFormat="1" x14ac:dyDescent="0.25">
      <c r="A79" s="29" t="s">
        <v>58</v>
      </c>
      <c r="B79">
        <v>24</v>
      </c>
      <c r="C79" s="30" t="s">
        <v>60</v>
      </c>
      <c r="D79" s="30">
        <v>0.92230000000000001</v>
      </c>
      <c r="E79" s="2">
        <v>44378</v>
      </c>
      <c r="F79" s="2">
        <v>44742</v>
      </c>
      <c r="G79" s="30" t="s">
        <v>41</v>
      </c>
      <c r="H79" s="30" t="s">
        <v>38</v>
      </c>
      <c r="I79" s="31">
        <v>27</v>
      </c>
      <c r="J79" s="31">
        <f t="shared" si="40"/>
        <v>585</v>
      </c>
      <c r="K79" s="32">
        <f t="shared" si="41"/>
        <v>-62.454600000000028</v>
      </c>
      <c r="L79" s="32">
        <f t="shared" si="41"/>
        <v>-166.67449999999997</v>
      </c>
      <c r="M79" s="32">
        <f t="shared" si="41"/>
        <v>-447.05369999999994</v>
      </c>
      <c r="N79" s="32"/>
      <c r="O79" s="33">
        <v>23</v>
      </c>
      <c r="P79" s="31">
        <f t="shared" si="44"/>
        <v>498.33333333333331</v>
      </c>
      <c r="Q79" s="32">
        <f t="shared" si="42"/>
        <v>-413.82136666666673</v>
      </c>
      <c r="R79" s="32">
        <f t="shared" si="42"/>
        <v>-511.58516666666668</v>
      </c>
      <c r="S79" s="32">
        <f t="shared" si="42"/>
        <v>-644.39636666666684</v>
      </c>
      <c r="T79" s="33">
        <v>22.5</v>
      </c>
      <c r="U79" s="31">
        <f t="shared" si="45"/>
        <v>487.5</v>
      </c>
      <c r="V79" s="32">
        <f t="shared" si="43"/>
        <v>-424.65470000000005</v>
      </c>
      <c r="W79" s="32">
        <f t="shared" si="43"/>
        <v>-522.41849999999999</v>
      </c>
      <c r="X79" s="32">
        <f t="shared" si="43"/>
        <v>-655.22970000000009</v>
      </c>
      <c r="Y79" s="3">
        <v>4</v>
      </c>
      <c r="Z79" s="32"/>
      <c r="AA79" s="32"/>
      <c r="AB79" s="32"/>
    </row>
    <row r="80" spans="1:28" s="29" customFormat="1" x14ac:dyDescent="0.25">
      <c r="A80" s="29" t="s">
        <v>58</v>
      </c>
      <c r="B80">
        <v>24</v>
      </c>
      <c r="C80" s="30" t="s">
        <v>60</v>
      </c>
      <c r="D80" s="30">
        <v>0.92230000000000001</v>
      </c>
      <c r="E80" s="2">
        <v>44378</v>
      </c>
      <c r="F80" s="2">
        <v>44742</v>
      </c>
      <c r="G80" s="30" t="s">
        <v>42</v>
      </c>
      <c r="H80" s="30" t="s">
        <v>38</v>
      </c>
      <c r="I80" s="31">
        <v>26</v>
      </c>
      <c r="J80" s="31">
        <f t="shared" si="40"/>
        <v>563.33333333333337</v>
      </c>
      <c r="K80" s="32">
        <f t="shared" si="41"/>
        <v>-84.121266666666656</v>
      </c>
      <c r="L80" s="32">
        <f t="shared" si="41"/>
        <v>-188.3411666666666</v>
      </c>
      <c r="M80" s="32">
        <f t="shared" si="41"/>
        <v>-468.72036666666656</v>
      </c>
      <c r="N80" s="32"/>
      <c r="O80" s="33">
        <v>23</v>
      </c>
      <c r="P80" s="31">
        <f t="shared" si="44"/>
        <v>498.33333333333331</v>
      </c>
      <c r="Q80" s="32">
        <f t="shared" si="42"/>
        <v>-413.82136666666673</v>
      </c>
      <c r="R80" s="32">
        <f t="shared" si="42"/>
        <v>-511.58516666666668</v>
      </c>
      <c r="S80" s="32">
        <f t="shared" si="42"/>
        <v>-644.39636666666684</v>
      </c>
      <c r="T80" s="33">
        <v>21</v>
      </c>
      <c r="U80" s="31">
        <f t="shared" si="45"/>
        <v>455</v>
      </c>
      <c r="V80" s="32">
        <f t="shared" si="43"/>
        <v>-457.15470000000005</v>
      </c>
      <c r="W80" s="32">
        <f t="shared" si="43"/>
        <v>-554.91849999999999</v>
      </c>
      <c r="X80" s="32">
        <f t="shared" si="43"/>
        <v>-687.72970000000009</v>
      </c>
      <c r="Y80" s="3">
        <v>4</v>
      </c>
      <c r="Z80" s="32"/>
      <c r="AA80" s="32"/>
      <c r="AB80" s="32"/>
    </row>
    <row r="81" spans="1:28" s="29" customFormat="1" x14ac:dyDescent="0.25">
      <c r="A81" s="29" t="s">
        <v>58</v>
      </c>
      <c r="B81">
        <v>24</v>
      </c>
      <c r="C81" s="30" t="s">
        <v>60</v>
      </c>
      <c r="D81" s="30">
        <v>0.92230000000000001</v>
      </c>
      <c r="E81" s="2">
        <v>44378</v>
      </c>
      <c r="F81" s="2">
        <v>44742</v>
      </c>
      <c r="G81" s="30" t="s">
        <v>43</v>
      </c>
      <c r="H81" s="30" t="s">
        <v>38</v>
      </c>
      <c r="I81" s="31">
        <v>23</v>
      </c>
      <c r="J81" s="31">
        <f t="shared" si="40"/>
        <v>498.33333333333331</v>
      </c>
      <c r="K81" s="32">
        <f t="shared" si="41"/>
        <v>-149.12126666666671</v>
      </c>
      <c r="L81" s="32">
        <f t="shared" si="41"/>
        <v>-253.34116666666665</v>
      </c>
      <c r="M81" s="32">
        <f t="shared" si="41"/>
        <v>-533.72036666666668</v>
      </c>
      <c r="N81" s="32"/>
      <c r="O81" s="33">
        <v>21</v>
      </c>
      <c r="P81" s="31">
        <f t="shared" si="44"/>
        <v>455</v>
      </c>
      <c r="Q81" s="32">
        <f t="shared" si="42"/>
        <v>-457.15470000000005</v>
      </c>
      <c r="R81" s="32">
        <f t="shared" si="42"/>
        <v>-554.91849999999999</v>
      </c>
      <c r="S81" s="32">
        <f t="shared" si="42"/>
        <v>-687.72970000000009</v>
      </c>
      <c r="T81" s="33">
        <v>21</v>
      </c>
      <c r="U81" s="31">
        <f t="shared" si="45"/>
        <v>455</v>
      </c>
      <c r="V81" s="32">
        <f t="shared" si="43"/>
        <v>-457.15470000000005</v>
      </c>
      <c r="W81" s="32">
        <f t="shared" si="43"/>
        <v>-554.91849999999999</v>
      </c>
      <c r="X81" s="32">
        <f t="shared" si="43"/>
        <v>-687.72970000000009</v>
      </c>
      <c r="Y81" s="3">
        <v>4</v>
      </c>
      <c r="Z81" s="32"/>
      <c r="AA81" s="32"/>
      <c r="AB81" s="32"/>
    </row>
    <row r="82" spans="1:28" hidden="1" x14ac:dyDescent="0.25">
      <c r="A82" t="s">
        <v>58</v>
      </c>
      <c r="B82">
        <v>24</v>
      </c>
      <c r="C82" s="1" t="s">
        <v>60</v>
      </c>
      <c r="D82" s="1">
        <v>0.92230000000000001</v>
      </c>
      <c r="E82" s="2">
        <v>44378</v>
      </c>
      <c r="F82" s="2">
        <v>44742</v>
      </c>
      <c r="G82" s="1" t="s">
        <v>44</v>
      </c>
      <c r="H82" t="s">
        <v>38</v>
      </c>
      <c r="I82" s="35">
        <v>20</v>
      </c>
      <c r="J82" s="3">
        <f t="shared" si="40"/>
        <v>433.33333333333331</v>
      </c>
      <c r="O82" s="35">
        <v>16</v>
      </c>
      <c r="P82" s="3">
        <f t="shared" si="44"/>
        <v>346.66666666666669</v>
      </c>
      <c r="T82" s="35">
        <v>10</v>
      </c>
      <c r="U82" s="3">
        <f t="shared" si="45"/>
        <v>216.66666666666666</v>
      </c>
      <c r="Y82" s="3">
        <v>4</v>
      </c>
    </row>
    <row r="83" spans="1:28" hidden="1" x14ac:dyDescent="0.25">
      <c r="A83" t="s">
        <v>58</v>
      </c>
      <c r="B83">
        <v>24</v>
      </c>
      <c r="C83" s="1" t="s">
        <v>60</v>
      </c>
      <c r="D83" s="1">
        <v>0.92230000000000001</v>
      </c>
      <c r="E83" s="2">
        <v>44378</v>
      </c>
      <c r="F83" s="2">
        <v>44742</v>
      </c>
      <c r="G83" s="1" t="s">
        <v>45</v>
      </c>
      <c r="H83" t="s">
        <v>38</v>
      </c>
      <c r="I83" s="35">
        <v>41</v>
      </c>
      <c r="J83" s="3">
        <f t="shared" si="40"/>
        <v>888.33333333333337</v>
      </c>
      <c r="O83" s="35">
        <v>37</v>
      </c>
      <c r="P83" s="3">
        <f t="shared" si="44"/>
        <v>801.66666666666663</v>
      </c>
      <c r="T83" s="35">
        <v>35</v>
      </c>
      <c r="U83" s="3">
        <f t="shared" si="45"/>
        <v>758.33333333333337</v>
      </c>
      <c r="Y83" s="3">
        <v>0</v>
      </c>
    </row>
    <row r="84" spans="1:28" s="29" customFormat="1" x14ac:dyDescent="0.25">
      <c r="A84" s="29" t="s">
        <v>58</v>
      </c>
      <c r="B84">
        <v>34</v>
      </c>
      <c r="C84" s="30" t="s">
        <v>61</v>
      </c>
      <c r="D84" s="30">
        <v>0.92530000000000001</v>
      </c>
      <c r="E84" s="2">
        <v>44378</v>
      </c>
      <c r="F84" s="2">
        <v>44742</v>
      </c>
      <c r="G84" s="30" t="s">
        <v>37</v>
      </c>
      <c r="H84" s="30" t="s">
        <v>38</v>
      </c>
      <c r="I84" s="31">
        <v>41</v>
      </c>
      <c r="J84" s="31">
        <f t="shared" si="40"/>
        <v>888.33333333333337</v>
      </c>
      <c r="K84" s="32">
        <f t="shared" ref="K84:M89" si="46">IF($G84="INF",$J84-H$3*$D84,IF(OR($G84="TOD", $G84="2YR"),$J84-H$4*$D84,$J84-H$5*$D84))</f>
        <v>-373.77586666666673</v>
      </c>
      <c r="L84" s="32">
        <f t="shared" si="46"/>
        <v>-614.3538666666667</v>
      </c>
      <c r="M84" s="32">
        <f t="shared" si="46"/>
        <v>-822.54636666666659</v>
      </c>
      <c r="N84" s="32"/>
      <c r="O84" s="33">
        <v>37</v>
      </c>
      <c r="P84" s="31">
        <f t="shared" si="44"/>
        <v>801.66666666666663</v>
      </c>
      <c r="Q84" s="32">
        <f t="shared" ref="Q84:S89" si="47">IF($P84=0,0,$P84-(P$3*$D84))</f>
        <v>-113.4550333333334</v>
      </c>
      <c r="R84" s="32">
        <f t="shared" si="47"/>
        <v>-211.53683333333333</v>
      </c>
      <c r="S84" s="32">
        <f t="shared" si="47"/>
        <v>-344.78003333333334</v>
      </c>
      <c r="T84" s="33">
        <v>35</v>
      </c>
      <c r="U84" s="31">
        <f t="shared" si="45"/>
        <v>758.33333333333337</v>
      </c>
      <c r="V84" s="32">
        <f t="shared" ref="V84:X89" si="48">IF($U84=0,0,$U84-(P$3*$D84))</f>
        <v>-156.78836666666666</v>
      </c>
      <c r="W84" s="32">
        <f t="shared" si="48"/>
        <v>-254.87016666666659</v>
      </c>
      <c r="X84" s="32">
        <f t="shared" si="48"/>
        <v>-388.11336666666659</v>
      </c>
      <c r="Y84" s="3">
        <v>4</v>
      </c>
      <c r="Z84" s="32"/>
      <c r="AA84" s="32"/>
      <c r="AB84" s="32"/>
    </row>
    <row r="85" spans="1:28" s="29" customFormat="1" x14ac:dyDescent="0.25">
      <c r="A85" s="29" t="s">
        <v>58</v>
      </c>
      <c r="B85">
        <v>34</v>
      </c>
      <c r="C85" s="30" t="s">
        <v>61</v>
      </c>
      <c r="D85" s="30">
        <v>0.92530000000000001</v>
      </c>
      <c r="E85" s="2">
        <v>44378</v>
      </c>
      <c r="F85" s="2">
        <v>44742</v>
      </c>
      <c r="G85" s="30" t="s">
        <v>39</v>
      </c>
      <c r="H85" s="30" t="s">
        <v>38</v>
      </c>
      <c r="I85" s="31">
        <v>33</v>
      </c>
      <c r="J85" s="31">
        <f t="shared" si="40"/>
        <v>715</v>
      </c>
      <c r="K85" s="32">
        <f t="shared" si="46"/>
        <v>-15.986999999999966</v>
      </c>
      <c r="L85" s="32">
        <f t="shared" si="46"/>
        <v>-138.12660000000005</v>
      </c>
      <c r="M85" s="32">
        <f t="shared" si="46"/>
        <v>-620.20790000000011</v>
      </c>
      <c r="N85" s="32"/>
      <c r="O85" s="33">
        <v>29</v>
      </c>
      <c r="P85" s="31">
        <f t="shared" si="44"/>
        <v>628.33333333333337</v>
      </c>
      <c r="Q85" s="32">
        <f t="shared" si="47"/>
        <v>-286.78836666666666</v>
      </c>
      <c r="R85" s="32">
        <f t="shared" si="47"/>
        <v>-384.87016666666659</v>
      </c>
      <c r="S85" s="32">
        <f t="shared" si="47"/>
        <v>-518.11336666666659</v>
      </c>
      <c r="T85" s="33">
        <v>28</v>
      </c>
      <c r="U85" s="31">
        <f t="shared" si="45"/>
        <v>606.66666666666663</v>
      </c>
      <c r="V85" s="32">
        <f t="shared" si="48"/>
        <v>-308.4550333333334</v>
      </c>
      <c r="W85" s="32">
        <f t="shared" si="48"/>
        <v>-406.53683333333333</v>
      </c>
      <c r="X85" s="32">
        <f t="shared" si="48"/>
        <v>-539.78003333333334</v>
      </c>
      <c r="Y85" s="3">
        <v>4</v>
      </c>
      <c r="Z85" s="32"/>
      <c r="AA85" s="32"/>
      <c r="AB85" s="32"/>
    </row>
    <row r="86" spans="1:28" s="29" customFormat="1" x14ac:dyDescent="0.25">
      <c r="A86" s="29" t="s">
        <v>58</v>
      </c>
      <c r="B86">
        <v>34</v>
      </c>
      <c r="C86" s="30" t="s">
        <v>61</v>
      </c>
      <c r="D86" s="30">
        <v>0.92530000000000001</v>
      </c>
      <c r="E86" s="2">
        <v>44378</v>
      </c>
      <c r="F86" s="2">
        <v>44742</v>
      </c>
      <c r="G86" s="30" t="s">
        <v>40</v>
      </c>
      <c r="H86" s="30" t="s">
        <v>38</v>
      </c>
      <c r="I86" s="31">
        <v>32</v>
      </c>
      <c r="J86" s="31">
        <f t="shared" si="40"/>
        <v>693.33333333333337</v>
      </c>
      <c r="K86" s="32">
        <f t="shared" si="46"/>
        <v>-37.653666666666595</v>
      </c>
      <c r="L86" s="32">
        <f t="shared" si="46"/>
        <v>-159.79326666666668</v>
      </c>
      <c r="M86" s="32">
        <f t="shared" si="46"/>
        <v>-641.87456666666674</v>
      </c>
      <c r="N86" s="32"/>
      <c r="O86" s="33">
        <v>28</v>
      </c>
      <c r="P86" s="31">
        <f t="shared" si="44"/>
        <v>606.66666666666663</v>
      </c>
      <c r="Q86" s="32">
        <f t="shared" si="47"/>
        <v>-308.4550333333334</v>
      </c>
      <c r="R86" s="32">
        <f t="shared" si="47"/>
        <v>-406.53683333333333</v>
      </c>
      <c r="S86" s="32">
        <f t="shared" si="47"/>
        <v>-539.78003333333334</v>
      </c>
      <c r="T86" s="33">
        <v>26</v>
      </c>
      <c r="U86" s="31">
        <f t="shared" si="45"/>
        <v>563.33333333333337</v>
      </c>
      <c r="V86" s="32">
        <f t="shared" si="48"/>
        <v>-351.78836666666666</v>
      </c>
      <c r="W86" s="32">
        <f t="shared" si="48"/>
        <v>-449.87016666666659</v>
      </c>
      <c r="X86" s="32">
        <f t="shared" si="48"/>
        <v>-583.11336666666659</v>
      </c>
      <c r="Y86" s="3">
        <v>4</v>
      </c>
      <c r="Z86" s="32"/>
      <c r="AA86" s="32"/>
      <c r="AB86" s="32"/>
    </row>
    <row r="87" spans="1:28" s="29" customFormat="1" x14ac:dyDescent="0.25">
      <c r="A87" s="29" t="s">
        <v>58</v>
      </c>
      <c r="B87">
        <v>34</v>
      </c>
      <c r="C87" s="30" t="s">
        <v>61</v>
      </c>
      <c r="D87" s="30">
        <v>0.92530000000000001</v>
      </c>
      <c r="E87" s="2">
        <v>44378</v>
      </c>
      <c r="F87" s="2">
        <v>44742</v>
      </c>
      <c r="G87" s="30" t="s">
        <v>41</v>
      </c>
      <c r="H87" s="30" t="s">
        <v>38</v>
      </c>
      <c r="I87" s="31">
        <v>27</v>
      </c>
      <c r="J87" s="31">
        <f t="shared" si="40"/>
        <v>585</v>
      </c>
      <c r="K87" s="32">
        <f t="shared" si="46"/>
        <v>-64.560600000000022</v>
      </c>
      <c r="L87" s="32">
        <f t="shared" si="46"/>
        <v>-169.11950000000002</v>
      </c>
      <c r="M87" s="32">
        <f t="shared" si="46"/>
        <v>-450.41069999999991</v>
      </c>
      <c r="N87" s="32"/>
      <c r="O87" s="33">
        <v>23</v>
      </c>
      <c r="P87" s="31">
        <f t="shared" si="44"/>
        <v>498.33333333333331</v>
      </c>
      <c r="Q87" s="32">
        <f t="shared" si="47"/>
        <v>-416.78836666666672</v>
      </c>
      <c r="R87" s="32">
        <f t="shared" si="47"/>
        <v>-514.87016666666659</v>
      </c>
      <c r="S87" s="32">
        <f t="shared" si="47"/>
        <v>-648.11336666666671</v>
      </c>
      <c r="T87" s="33">
        <v>22.5</v>
      </c>
      <c r="U87" s="31">
        <f t="shared" si="45"/>
        <v>487.5</v>
      </c>
      <c r="V87" s="32">
        <f t="shared" si="48"/>
        <v>-427.62170000000003</v>
      </c>
      <c r="W87" s="32">
        <f t="shared" si="48"/>
        <v>-525.70349999999996</v>
      </c>
      <c r="X87" s="32">
        <f t="shared" si="48"/>
        <v>-658.94669999999996</v>
      </c>
      <c r="Y87" s="3">
        <v>4</v>
      </c>
      <c r="Z87" s="32"/>
      <c r="AA87" s="32"/>
      <c r="AB87" s="32"/>
    </row>
    <row r="88" spans="1:28" s="29" customFormat="1" x14ac:dyDescent="0.25">
      <c r="A88" s="29" t="s">
        <v>58</v>
      </c>
      <c r="B88">
        <v>34</v>
      </c>
      <c r="C88" s="30" t="s">
        <v>61</v>
      </c>
      <c r="D88" s="30">
        <v>0.92530000000000001</v>
      </c>
      <c r="E88" s="2">
        <v>44378</v>
      </c>
      <c r="F88" s="2">
        <v>44742</v>
      </c>
      <c r="G88" s="30" t="s">
        <v>42</v>
      </c>
      <c r="H88" s="30" t="s">
        <v>38</v>
      </c>
      <c r="I88" s="31">
        <v>26</v>
      </c>
      <c r="J88" s="31">
        <f t="shared" si="40"/>
        <v>563.33333333333337</v>
      </c>
      <c r="K88" s="32">
        <f t="shared" si="46"/>
        <v>-86.227266666666651</v>
      </c>
      <c r="L88" s="32">
        <f t="shared" si="46"/>
        <v>-190.78616666666665</v>
      </c>
      <c r="M88" s="32">
        <f t="shared" si="46"/>
        <v>-472.07736666666653</v>
      </c>
      <c r="N88" s="32"/>
      <c r="O88" s="33">
        <v>23</v>
      </c>
      <c r="P88" s="31">
        <f t="shared" si="44"/>
        <v>498.33333333333331</v>
      </c>
      <c r="Q88" s="32">
        <f t="shared" si="47"/>
        <v>-416.78836666666672</v>
      </c>
      <c r="R88" s="32">
        <f t="shared" si="47"/>
        <v>-514.87016666666659</v>
      </c>
      <c r="S88" s="32">
        <f t="shared" si="47"/>
        <v>-648.11336666666671</v>
      </c>
      <c r="T88" s="33">
        <v>21</v>
      </c>
      <c r="U88" s="31">
        <f t="shared" si="45"/>
        <v>455</v>
      </c>
      <c r="V88" s="32">
        <f t="shared" si="48"/>
        <v>-460.12170000000003</v>
      </c>
      <c r="W88" s="32">
        <f t="shared" si="48"/>
        <v>-558.20349999999996</v>
      </c>
      <c r="X88" s="32">
        <f t="shared" si="48"/>
        <v>-691.44669999999996</v>
      </c>
      <c r="Y88" s="3">
        <v>4</v>
      </c>
      <c r="Z88" s="32"/>
      <c r="AA88" s="32"/>
      <c r="AB88" s="32"/>
    </row>
    <row r="89" spans="1:28" s="29" customFormat="1" x14ac:dyDescent="0.25">
      <c r="A89" s="29" t="s">
        <v>58</v>
      </c>
      <c r="B89">
        <v>34</v>
      </c>
      <c r="C89" s="30" t="s">
        <v>61</v>
      </c>
      <c r="D89" s="30">
        <v>0.92530000000000001</v>
      </c>
      <c r="E89" s="2">
        <v>44378</v>
      </c>
      <c r="F89" s="2">
        <v>44742</v>
      </c>
      <c r="G89" s="30" t="s">
        <v>43</v>
      </c>
      <c r="H89" s="30" t="s">
        <v>38</v>
      </c>
      <c r="I89" s="31">
        <v>23</v>
      </c>
      <c r="J89" s="31">
        <f t="shared" si="40"/>
        <v>498.33333333333331</v>
      </c>
      <c r="K89" s="32">
        <f t="shared" si="46"/>
        <v>-151.22726666666671</v>
      </c>
      <c r="L89" s="32">
        <f t="shared" si="46"/>
        <v>-255.7861666666667</v>
      </c>
      <c r="M89" s="32">
        <f t="shared" si="46"/>
        <v>-537.07736666666665</v>
      </c>
      <c r="N89" s="32"/>
      <c r="O89" s="33">
        <v>21</v>
      </c>
      <c r="P89" s="31">
        <f t="shared" si="44"/>
        <v>455</v>
      </c>
      <c r="Q89" s="32">
        <f t="shared" si="47"/>
        <v>-460.12170000000003</v>
      </c>
      <c r="R89" s="32">
        <f t="shared" si="47"/>
        <v>-558.20349999999996</v>
      </c>
      <c r="S89" s="32">
        <f t="shared" si="47"/>
        <v>-691.44669999999996</v>
      </c>
      <c r="T89" s="33">
        <v>21</v>
      </c>
      <c r="U89" s="31">
        <f t="shared" si="45"/>
        <v>455</v>
      </c>
      <c r="V89" s="32">
        <f t="shared" si="48"/>
        <v>-460.12170000000003</v>
      </c>
      <c r="W89" s="32">
        <f t="shared" si="48"/>
        <v>-558.20349999999996</v>
      </c>
      <c r="X89" s="32">
        <f t="shared" si="48"/>
        <v>-691.44669999999996</v>
      </c>
      <c r="Y89" s="3">
        <v>4</v>
      </c>
      <c r="Z89" s="32"/>
      <c r="AA89" s="32"/>
      <c r="AB89" s="32"/>
    </row>
    <row r="90" spans="1:28" hidden="1" x14ac:dyDescent="0.25">
      <c r="A90" t="s">
        <v>58</v>
      </c>
      <c r="B90">
        <v>34</v>
      </c>
      <c r="C90" s="1" t="s">
        <v>61</v>
      </c>
      <c r="D90" s="1">
        <v>0.92530000000000001</v>
      </c>
      <c r="E90" s="2">
        <v>44378</v>
      </c>
      <c r="F90" s="2">
        <v>44742</v>
      </c>
      <c r="G90" s="1" t="s">
        <v>44</v>
      </c>
      <c r="H90" t="s">
        <v>38</v>
      </c>
      <c r="I90" s="35">
        <v>20</v>
      </c>
      <c r="J90" s="3">
        <f t="shared" si="40"/>
        <v>433.33333333333331</v>
      </c>
      <c r="O90" s="35">
        <v>16</v>
      </c>
      <c r="P90" s="3">
        <f t="shared" si="44"/>
        <v>346.66666666666669</v>
      </c>
      <c r="T90" s="35">
        <v>10</v>
      </c>
      <c r="U90" s="3">
        <f t="shared" si="45"/>
        <v>216.66666666666666</v>
      </c>
      <c r="Y90" s="3">
        <v>4</v>
      </c>
    </row>
    <row r="91" spans="1:28" hidden="1" x14ac:dyDescent="0.25">
      <c r="A91" t="s">
        <v>58</v>
      </c>
      <c r="B91">
        <v>34</v>
      </c>
      <c r="C91" s="1" t="s">
        <v>61</v>
      </c>
      <c r="D91" s="1">
        <v>0.92530000000000001</v>
      </c>
      <c r="E91" s="2">
        <v>44378</v>
      </c>
      <c r="F91" s="2">
        <v>44742</v>
      </c>
      <c r="G91" s="1" t="s">
        <v>45</v>
      </c>
      <c r="H91" t="s">
        <v>38</v>
      </c>
      <c r="I91" s="35">
        <v>41</v>
      </c>
      <c r="J91" s="3">
        <f t="shared" si="40"/>
        <v>888.33333333333337</v>
      </c>
      <c r="O91" s="35">
        <v>37</v>
      </c>
      <c r="P91" s="3">
        <f t="shared" si="44"/>
        <v>801.66666666666663</v>
      </c>
      <c r="T91" s="3">
        <v>35</v>
      </c>
      <c r="U91" s="3">
        <f t="shared" si="45"/>
        <v>758.33333333333337</v>
      </c>
      <c r="Y91" s="3">
        <v>0</v>
      </c>
    </row>
    <row r="92" spans="1:28" s="29" customFormat="1" x14ac:dyDescent="0.25">
      <c r="A92" s="29" t="s">
        <v>58</v>
      </c>
      <c r="B92">
        <v>61</v>
      </c>
      <c r="C92" s="30" t="s">
        <v>62</v>
      </c>
      <c r="D92" s="30">
        <v>0.93130000000000002</v>
      </c>
      <c r="E92" s="2">
        <v>44378</v>
      </c>
      <c r="F92" s="2">
        <v>44742</v>
      </c>
      <c r="G92" s="30" t="s">
        <v>37</v>
      </c>
      <c r="H92" s="30" t="s">
        <v>38</v>
      </c>
      <c r="I92" s="31">
        <v>41</v>
      </c>
      <c r="J92" s="31">
        <f t="shared" si="40"/>
        <v>888.33333333333337</v>
      </c>
      <c r="K92" s="32">
        <f t="shared" ref="K92:M97" si="49">IF($G92="INF",$J92-H$3*$D92,IF(OR($G92="TOD", $G92="2YR"),$J92-H$4*$D92,$J92-H$5*$D92))</f>
        <v>-381.9598666666667</v>
      </c>
      <c r="L92" s="32">
        <f t="shared" si="49"/>
        <v>-624.09786666666662</v>
      </c>
      <c r="M92" s="32">
        <f t="shared" si="49"/>
        <v>-833.64036666666664</v>
      </c>
      <c r="N92" s="32"/>
      <c r="O92" s="33">
        <v>37</v>
      </c>
      <c r="P92" s="31">
        <f t="shared" si="44"/>
        <v>801.66666666666663</v>
      </c>
      <c r="Q92" s="32">
        <f t="shared" ref="Q92:S97" si="50">IF($P92=0,0,$P92-(P$3*$D92))</f>
        <v>-119.38903333333337</v>
      </c>
      <c r="R92" s="32">
        <f t="shared" si="50"/>
        <v>-218.10683333333338</v>
      </c>
      <c r="S92" s="32">
        <f t="shared" si="50"/>
        <v>-352.2140333333333</v>
      </c>
      <c r="T92" s="33">
        <v>35</v>
      </c>
      <c r="U92" s="31">
        <f t="shared" si="45"/>
        <v>758.33333333333337</v>
      </c>
      <c r="V92" s="32">
        <f t="shared" ref="V92:X97" si="51">IF($U92=0,0,$U92-(P$3*$D92))</f>
        <v>-162.72236666666663</v>
      </c>
      <c r="W92" s="32">
        <f t="shared" si="51"/>
        <v>-261.44016666666664</v>
      </c>
      <c r="X92" s="32">
        <f t="shared" si="51"/>
        <v>-395.54736666666656</v>
      </c>
      <c r="Y92" s="3">
        <v>4</v>
      </c>
      <c r="Z92" s="32"/>
      <c r="AA92" s="32"/>
      <c r="AB92" s="32"/>
    </row>
    <row r="93" spans="1:28" s="29" customFormat="1" x14ac:dyDescent="0.25">
      <c r="A93" s="29" t="s">
        <v>58</v>
      </c>
      <c r="B93">
        <v>61</v>
      </c>
      <c r="C93" s="30" t="s">
        <v>62</v>
      </c>
      <c r="D93" s="30">
        <v>0.93130000000000002</v>
      </c>
      <c r="E93" s="2">
        <v>44378</v>
      </c>
      <c r="F93" s="2">
        <v>44742</v>
      </c>
      <c r="G93" s="30" t="s">
        <v>39</v>
      </c>
      <c r="H93" s="30" t="s">
        <v>38</v>
      </c>
      <c r="I93" s="31">
        <v>33</v>
      </c>
      <c r="J93" s="31">
        <f t="shared" si="40"/>
        <v>715</v>
      </c>
      <c r="K93" s="32">
        <f t="shared" si="49"/>
        <v>-20.726999999999975</v>
      </c>
      <c r="L93" s="32">
        <f t="shared" si="49"/>
        <v>-143.65859999999998</v>
      </c>
      <c r="M93" s="32">
        <f t="shared" si="49"/>
        <v>-628.86590000000001</v>
      </c>
      <c r="N93" s="32"/>
      <c r="O93" s="33">
        <v>29</v>
      </c>
      <c r="P93" s="31">
        <f t="shared" si="44"/>
        <v>628.33333333333337</v>
      </c>
      <c r="Q93" s="32">
        <f t="shared" si="50"/>
        <v>-292.72236666666663</v>
      </c>
      <c r="R93" s="32">
        <f t="shared" si="50"/>
        <v>-391.44016666666664</v>
      </c>
      <c r="S93" s="32">
        <f t="shared" si="50"/>
        <v>-525.54736666666656</v>
      </c>
      <c r="T93" s="33">
        <v>28</v>
      </c>
      <c r="U93" s="31">
        <f t="shared" si="45"/>
        <v>606.66666666666663</v>
      </c>
      <c r="V93" s="32">
        <f t="shared" si="51"/>
        <v>-314.38903333333337</v>
      </c>
      <c r="W93" s="32">
        <f t="shared" si="51"/>
        <v>-413.10683333333338</v>
      </c>
      <c r="X93" s="32">
        <f t="shared" si="51"/>
        <v>-547.2140333333333</v>
      </c>
      <c r="Y93" s="3">
        <v>4</v>
      </c>
      <c r="Z93" s="32"/>
      <c r="AA93" s="32"/>
      <c r="AB93" s="32"/>
    </row>
    <row r="94" spans="1:28" s="29" customFormat="1" x14ac:dyDescent="0.25">
      <c r="A94" s="29" t="s">
        <v>58</v>
      </c>
      <c r="B94">
        <v>61</v>
      </c>
      <c r="C94" s="30" t="s">
        <v>62</v>
      </c>
      <c r="D94" s="30">
        <v>0.93130000000000002</v>
      </c>
      <c r="E94" s="2">
        <v>44378</v>
      </c>
      <c r="F94" s="2">
        <v>44742</v>
      </c>
      <c r="G94" s="30" t="s">
        <v>40</v>
      </c>
      <c r="H94" s="30" t="s">
        <v>38</v>
      </c>
      <c r="I94" s="31">
        <v>32</v>
      </c>
      <c r="J94" s="31">
        <f t="shared" si="40"/>
        <v>693.33333333333337</v>
      </c>
      <c r="K94" s="32">
        <f t="shared" si="49"/>
        <v>-42.393666666666604</v>
      </c>
      <c r="L94" s="32">
        <f t="shared" si="49"/>
        <v>-165.32526666666661</v>
      </c>
      <c r="M94" s="32">
        <f t="shared" si="49"/>
        <v>-650.53256666666664</v>
      </c>
      <c r="N94" s="32"/>
      <c r="O94" s="33">
        <v>28</v>
      </c>
      <c r="P94" s="31">
        <f t="shared" si="44"/>
        <v>606.66666666666663</v>
      </c>
      <c r="Q94" s="32">
        <f t="shared" si="50"/>
        <v>-314.38903333333337</v>
      </c>
      <c r="R94" s="32">
        <f t="shared" si="50"/>
        <v>-413.10683333333338</v>
      </c>
      <c r="S94" s="32">
        <f t="shared" si="50"/>
        <v>-547.2140333333333</v>
      </c>
      <c r="T94" s="33">
        <v>26</v>
      </c>
      <c r="U94" s="31">
        <f t="shared" si="45"/>
        <v>563.33333333333337</v>
      </c>
      <c r="V94" s="32">
        <f t="shared" si="51"/>
        <v>-357.72236666666663</v>
      </c>
      <c r="W94" s="32">
        <f t="shared" si="51"/>
        <v>-456.44016666666664</v>
      </c>
      <c r="X94" s="32">
        <f t="shared" si="51"/>
        <v>-590.54736666666656</v>
      </c>
      <c r="Y94" s="3">
        <v>4</v>
      </c>
      <c r="Z94" s="32"/>
      <c r="AA94" s="32"/>
      <c r="AB94" s="32"/>
    </row>
    <row r="95" spans="1:28" s="29" customFormat="1" x14ac:dyDescent="0.25">
      <c r="A95" s="29" t="s">
        <v>58</v>
      </c>
      <c r="B95">
        <v>61</v>
      </c>
      <c r="C95" s="30" t="s">
        <v>62</v>
      </c>
      <c r="D95" s="30">
        <v>0.93130000000000002</v>
      </c>
      <c r="E95" s="2">
        <v>44378</v>
      </c>
      <c r="F95" s="2">
        <v>44742</v>
      </c>
      <c r="G95" s="30" t="s">
        <v>41</v>
      </c>
      <c r="H95" s="30" t="s">
        <v>38</v>
      </c>
      <c r="I95" s="31">
        <v>27</v>
      </c>
      <c r="J95" s="31">
        <f t="shared" si="40"/>
        <v>585</v>
      </c>
      <c r="K95" s="32">
        <f t="shared" si="49"/>
        <v>-68.772600000000011</v>
      </c>
      <c r="L95" s="32">
        <f t="shared" si="49"/>
        <v>-174.0095</v>
      </c>
      <c r="M95" s="32">
        <f t="shared" si="49"/>
        <v>-457.12470000000008</v>
      </c>
      <c r="N95" s="32"/>
      <c r="O95" s="33">
        <v>23</v>
      </c>
      <c r="P95" s="31">
        <f t="shared" si="44"/>
        <v>498.33333333333331</v>
      </c>
      <c r="Q95" s="32">
        <f t="shared" si="50"/>
        <v>-422.72236666666669</v>
      </c>
      <c r="R95" s="32">
        <f t="shared" si="50"/>
        <v>-521.44016666666676</v>
      </c>
      <c r="S95" s="32">
        <f t="shared" si="50"/>
        <v>-655.54736666666668</v>
      </c>
      <c r="T95" s="33">
        <v>22.5</v>
      </c>
      <c r="U95" s="31">
        <f t="shared" si="45"/>
        <v>487.5</v>
      </c>
      <c r="V95" s="32">
        <f t="shared" si="51"/>
        <v>-433.5557</v>
      </c>
      <c r="W95" s="32">
        <f t="shared" si="51"/>
        <v>-532.27350000000001</v>
      </c>
      <c r="X95" s="32">
        <f t="shared" si="51"/>
        <v>-666.38069999999993</v>
      </c>
      <c r="Y95" s="3">
        <v>4</v>
      </c>
      <c r="Z95" s="32"/>
      <c r="AA95" s="32"/>
      <c r="AB95" s="32"/>
    </row>
    <row r="96" spans="1:28" s="29" customFormat="1" x14ac:dyDescent="0.25">
      <c r="A96" s="29" t="s">
        <v>58</v>
      </c>
      <c r="B96">
        <v>61</v>
      </c>
      <c r="C96" s="30" t="s">
        <v>62</v>
      </c>
      <c r="D96" s="30">
        <v>0.93130000000000002</v>
      </c>
      <c r="E96" s="2">
        <v>44378</v>
      </c>
      <c r="F96" s="2">
        <v>44742</v>
      </c>
      <c r="G96" s="30" t="s">
        <v>42</v>
      </c>
      <c r="H96" s="30" t="s">
        <v>38</v>
      </c>
      <c r="I96" s="31">
        <v>26</v>
      </c>
      <c r="J96" s="31">
        <f t="shared" si="40"/>
        <v>563.33333333333337</v>
      </c>
      <c r="K96" s="32">
        <f t="shared" si="49"/>
        <v>-90.43926666666664</v>
      </c>
      <c r="L96" s="32">
        <f t="shared" si="49"/>
        <v>-195.67616666666663</v>
      </c>
      <c r="M96" s="32">
        <f t="shared" si="49"/>
        <v>-478.7913666666667</v>
      </c>
      <c r="N96" s="32"/>
      <c r="O96" s="33">
        <v>23</v>
      </c>
      <c r="P96" s="31">
        <f t="shared" si="44"/>
        <v>498.33333333333331</v>
      </c>
      <c r="Q96" s="32">
        <f t="shared" si="50"/>
        <v>-422.72236666666669</v>
      </c>
      <c r="R96" s="32">
        <f t="shared" si="50"/>
        <v>-521.44016666666676</v>
      </c>
      <c r="S96" s="32">
        <f t="shared" si="50"/>
        <v>-655.54736666666668</v>
      </c>
      <c r="T96" s="33">
        <v>21</v>
      </c>
      <c r="U96" s="31">
        <f t="shared" si="45"/>
        <v>455</v>
      </c>
      <c r="V96" s="32">
        <f t="shared" si="51"/>
        <v>-466.0557</v>
      </c>
      <c r="W96" s="32">
        <f t="shared" si="51"/>
        <v>-564.77350000000001</v>
      </c>
      <c r="X96" s="32">
        <f t="shared" si="51"/>
        <v>-698.88069999999993</v>
      </c>
      <c r="Y96" s="3">
        <v>4</v>
      </c>
      <c r="Z96" s="32"/>
      <c r="AA96" s="32"/>
      <c r="AB96" s="32"/>
    </row>
    <row r="97" spans="1:28" s="29" customFormat="1" x14ac:dyDescent="0.25">
      <c r="A97" s="29" t="s">
        <v>58</v>
      </c>
      <c r="B97">
        <v>61</v>
      </c>
      <c r="C97" s="30" t="s">
        <v>62</v>
      </c>
      <c r="D97" s="30">
        <v>0.93130000000000002</v>
      </c>
      <c r="E97" s="2">
        <v>44378</v>
      </c>
      <c r="F97" s="2">
        <v>44742</v>
      </c>
      <c r="G97" s="30" t="s">
        <v>43</v>
      </c>
      <c r="H97" s="30" t="s">
        <v>38</v>
      </c>
      <c r="I97" s="31">
        <v>23</v>
      </c>
      <c r="J97" s="31">
        <f t="shared" si="40"/>
        <v>498.33333333333331</v>
      </c>
      <c r="K97" s="32">
        <f t="shared" si="49"/>
        <v>-155.4392666666667</v>
      </c>
      <c r="L97" s="32">
        <f t="shared" si="49"/>
        <v>-260.67616666666669</v>
      </c>
      <c r="M97" s="32">
        <f t="shared" si="49"/>
        <v>-543.79136666666682</v>
      </c>
      <c r="N97" s="32"/>
      <c r="O97" s="33">
        <v>21</v>
      </c>
      <c r="P97" s="31">
        <f t="shared" si="44"/>
        <v>455</v>
      </c>
      <c r="Q97" s="32">
        <f t="shared" si="50"/>
        <v>-466.0557</v>
      </c>
      <c r="R97" s="32">
        <f t="shared" si="50"/>
        <v>-564.77350000000001</v>
      </c>
      <c r="S97" s="32">
        <f t="shared" si="50"/>
        <v>-698.88069999999993</v>
      </c>
      <c r="T97" s="33">
        <v>21</v>
      </c>
      <c r="U97" s="31">
        <f t="shared" si="45"/>
        <v>455</v>
      </c>
      <c r="V97" s="32">
        <f t="shared" si="51"/>
        <v>-466.0557</v>
      </c>
      <c r="W97" s="32">
        <f t="shared" si="51"/>
        <v>-564.77350000000001</v>
      </c>
      <c r="X97" s="32">
        <f t="shared" si="51"/>
        <v>-698.88069999999993</v>
      </c>
      <c r="Y97" s="3">
        <v>4</v>
      </c>
      <c r="Z97" s="32"/>
      <c r="AA97" s="32"/>
      <c r="AB97" s="32"/>
    </row>
    <row r="98" spans="1:28" hidden="1" x14ac:dyDescent="0.25">
      <c r="A98" t="s">
        <v>58</v>
      </c>
      <c r="B98">
        <v>61</v>
      </c>
      <c r="C98" s="1" t="s">
        <v>62</v>
      </c>
      <c r="D98" s="1">
        <v>0.93130000000000002</v>
      </c>
      <c r="E98" s="2">
        <v>44378</v>
      </c>
      <c r="F98" s="2">
        <v>44742</v>
      </c>
      <c r="G98" s="1" t="s">
        <v>44</v>
      </c>
      <c r="H98" t="s">
        <v>38</v>
      </c>
      <c r="I98" s="35">
        <v>20</v>
      </c>
      <c r="J98" s="3">
        <f t="shared" si="40"/>
        <v>433.33333333333331</v>
      </c>
      <c r="O98" s="35">
        <v>16</v>
      </c>
      <c r="P98" s="3">
        <f t="shared" si="44"/>
        <v>346.66666666666669</v>
      </c>
      <c r="T98" s="35">
        <v>10</v>
      </c>
      <c r="U98" s="3">
        <f t="shared" si="45"/>
        <v>216.66666666666666</v>
      </c>
      <c r="Y98" s="3">
        <v>4</v>
      </c>
    </row>
    <row r="99" spans="1:28" hidden="1" x14ac:dyDescent="0.25">
      <c r="A99" t="s">
        <v>58</v>
      </c>
      <c r="B99">
        <v>61</v>
      </c>
      <c r="C99" s="1" t="s">
        <v>62</v>
      </c>
      <c r="D99" s="1">
        <v>0.93130000000000002</v>
      </c>
      <c r="E99" s="2">
        <v>44378</v>
      </c>
      <c r="F99" s="2">
        <v>44742</v>
      </c>
      <c r="G99" s="1" t="s">
        <v>45</v>
      </c>
      <c r="H99" t="s">
        <v>38</v>
      </c>
      <c r="I99" s="35">
        <v>41</v>
      </c>
      <c r="J99" s="3">
        <f t="shared" si="40"/>
        <v>888.33333333333337</v>
      </c>
      <c r="O99" s="35">
        <v>37</v>
      </c>
      <c r="P99" s="3">
        <f t="shared" si="44"/>
        <v>801.66666666666663</v>
      </c>
      <c r="T99" s="3">
        <v>35</v>
      </c>
      <c r="U99" s="3">
        <f t="shared" si="45"/>
        <v>758.33333333333337</v>
      </c>
      <c r="Y99" s="3">
        <v>0</v>
      </c>
    </row>
    <row r="100" spans="1:28" s="29" customFormat="1" x14ac:dyDescent="0.25">
      <c r="A100" s="29" t="s">
        <v>58</v>
      </c>
      <c r="B100">
        <v>63</v>
      </c>
      <c r="C100" s="30" t="s">
        <v>63</v>
      </c>
      <c r="D100" s="30">
        <v>0.95740000000000003</v>
      </c>
      <c r="E100" s="2">
        <v>44378</v>
      </c>
      <c r="F100" s="2">
        <v>44742</v>
      </c>
      <c r="G100" s="30" t="s">
        <v>37</v>
      </c>
      <c r="H100" s="30" t="s">
        <v>38</v>
      </c>
      <c r="I100" s="31">
        <v>41</v>
      </c>
      <c r="J100" s="31">
        <f t="shared" si="40"/>
        <v>888.33333333333337</v>
      </c>
      <c r="K100" s="32">
        <f t="shared" ref="K100:M105" si="52">IF($G100="INF",$J100-H$3*$D100,IF(OR($G100="TOD", $G100="2YR"),$J100-H$4*$D100,$J100-H$5*$D100))</f>
        <v>-417.56026666666673</v>
      </c>
      <c r="L100" s="32">
        <f t="shared" si="52"/>
        <v>-666.48426666666671</v>
      </c>
      <c r="M100" s="32">
        <f t="shared" si="52"/>
        <v>-881.89926666666668</v>
      </c>
      <c r="N100" s="32"/>
      <c r="O100" s="33">
        <v>37</v>
      </c>
      <c r="P100" s="31">
        <f t="shared" si="44"/>
        <v>801.66666666666663</v>
      </c>
      <c r="Q100" s="32">
        <f t="shared" ref="Q100:S105" si="53">IF($P100=0,0,$P100-(P$3*$D100))</f>
        <v>-145.20193333333339</v>
      </c>
      <c r="R100" s="32">
        <f t="shared" si="53"/>
        <v>-246.68633333333344</v>
      </c>
      <c r="S100" s="32">
        <f t="shared" si="53"/>
        <v>-384.5519333333333</v>
      </c>
      <c r="T100" s="33">
        <v>35</v>
      </c>
      <c r="U100" s="31">
        <f t="shared" si="45"/>
        <v>758.33333333333337</v>
      </c>
      <c r="V100" s="32">
        <f t="shared" ref="V100:X105" si="54">IF($U100=0,0,$U100-(P$3*$D100))</f>
        <v>-188.53526666666664</v>
      </c>
      <c r="W100" s="32">
        <f t="shared" si="54"/>
        <v>-290.01966666666669</v>
      </c>
      <c r="X100" s="32">
        <f t="shared" si="54"/>
        <v>-427.88526666666655</v>
      </c>
      <c r="Y100" s="3">
        <v>4</v>
      </c>
      <c r="Z100" s="32"/>
      <c r="AA100" s="32"/>
      <c r="AB100" s="32"/>
    </row>
    <row r="101" spans="1:28" s="29" customFormat="1" x14ac:dyDescent="0.25">
      <c r="A101" s="29" t="s">
        <v>58</v>
      </c>
      <c r="B101">
        <v>63</v>
      </c>
      <c r="C101" s="30" t="s">
        <v>63</v>
      </c>
      <c r="D101" s="30">
        <v>0.95740000000000003</v>
      </c>
      <c r="E101" s="2">
        <v>44378</v>
      </c>
      <c r="F101" s="2">
        <v>44742</v>
      </c>
      <c r="G101" s="30" t="s">
        <v>39</v>
      </c>
      <c r="H101" s="30" t="s">
        <v>38</v>
      </c>
      <c r="I101" s="31">
        <v>33</v>
      </c>
      <c r="J101" s="31">
        <f t="shared" si="40"/>
        <v>715</v>
      </c>
      <c r="K101" s="32">
        <f t="shared" si="52"/>
        <v>-41.346000000000004</v>
      </c>
      <c r="L101" s="32">
        <f t="shared" si="52"/>
        <v>-167.72280000000001</v>
      </c>
      <c r="M101" s="32">
        <f t="shared" si="52"/>
        <v>-666.52819999999997</v>
      </c>
      <c r="N101" s="32"/>
      <c r="O101" s="33">
        <v>29</v>
      </c>
      <c r="P101" s="31">
        <f t="shared" si="44"/>
        <v>628.33333333333337</v>
      </c>
      <c r="Q101" s="32">
        <f t="shared" si="53"/>
        <v>-318.53526666666664</v>
      </c>
      <c r="R101" s="32">
        <f t="shared" si="53"/>
        <v>-420.01966666666669</v>
      </c>
      <c r="S101" s="32">
        <f t="shared" si="53"/>
        <v>-557.88526666666655</v>
      </c>
      <c r="T101" s="33">
        <v>28</v>
      </c>
      <c r="U101" s="31">
        <f t="shared" si="45"/>
        <v>606.66666666666663</v>
      </c>
      <c r="V101" s="32">
        <f t="shared" si="54"/>
        <v>-340.20193333333339</v>
      </c>
      <c r="W101" s="32">
        <f t="shared" si="54"/>
        <v>-441.68633333333344</v>
      </c>
      <c r="X101" s="32">
        <f t="shared" si="54"/>
        <v>-579.5519333333333</v>
      </c>
      <c r="Y101" s="3">
        <v>4</v>
      </c>
      <c r="Z101" s="32"/>
      <c r="AA101" s="32"/>
      <c r="AB101" s="32"/>
    </row>
    <row r="102" spans="1:28" s="29" customFormat="1" x14ac:dyDescent="0.25">
      <c r="A102" s="29" t="s">
        <v>58</v>
      </c>
      <c r="B102">
        <v>63</v>
      </c>
      <c r="C102" s="30" t="s">
        <v>63</v>
      </c>
      <c r="D102" s="30">
        <v>0.95740000000000003</v>
      </c>
      <c r="E102" s="2">
        <v>44378</v>
      </c>
      <c r="F102" s="2">
        <v>44742</v>
      </c>
      <c r="G102" s="30" t="s">
        <v>40</v>
      </c>
      <c r="H102" s="30" t="s">
        <v>38</v>
      </c>
      <c r="I102" s="31">
        <v>32</v>
      </c>
      <c r="J102" s="31">
        <f t="shared" si="40"/>
        <v>693.33333333333337</v>
      </c>
      <c r="K102" s="32">
        <f t="shared" si="52"/>
        <v>-63.012666666666632</v>
      </c>
      <c r="L102" s="32">
        <f t="shared" si="52"/>
        <v>-189.38946666666664</v>
      </c>
      <c r="M102" s="32">
        <f t="shared" si="52"/>
        <v>-688.1948666666666</v>
      </c>
      <c r="N102" s="32"/>
      <c r="O102" s="33">
        <v>28</v>
      </c>
      <c r="P102" s="31">
        <f t="shared" si="44"/>
        <v>606.66666666666663</v>
      </c>
      <c r="Q102" s="32">
        <f t="shared" si="53"/>
        <v>-340.20193333333339</v>
      </c>
      <c r="R102" s="32">
        <f t="shared" si="53"/>
        <v>-441.68633333333344</v>
      </c>
      <c r="S102" s="32">
        <f t="shared" si="53"/>
        <v>-579.5519333333333</v>
      </c>
      <c r="T102" s="33">
        <v>26</v>
      </c>
      <c r="U102" s="31">
        <f t="shared" si="45"/>
        <v>563.33333333333337</v>
      </c>
      <c r="V102" s="32">
        <f t="shared" si="54"/>
        <v>-383.53526666666664</v>
      </c>
      <c r="W102" s="32">
        <f t="shared" si="54"/>
        <v>-485.01966666666669</v>
      </c>
      <c r="X102" s="32">
        <f t="shared" si="54"/>
        <v>-622.88526666666655</v>
      </c>
      <c r="Y102" s="3">
        <v>4</v>
      </c>
      <c r="Z102" s="32"/>
      <c r="AA102" s="32"/>
      <c r="AB102" s="32"/>
    </row>
    <row r="103" spans="1:28" s="29" customFormat="1" x14ac:dyDescent="0.25">
      <c r="A103" s="29" t="s">
        <v>58</v>
      </c>
      <c r="B103">
        <v>63</v>
      </c>
      <c r="C103" s="30" t="s">
        <v>63</v>
      </c>
      <c r="D103" s="30">
        <v>0.95740000000000003</v>
      </c>
      <c r="E103" s="2">
        <v>44378</v>
      </c>
      <c r="F103" s="2">
        <v>44742</v>
      </c>
      <c r="G103" s="30" t="s">
        <v>41</v>
      </c>
      <c r="H103" s="30" t="s">
        <v>38</v>
      </c>
      <c r="I103" s="31">
        <v>27</v>
      </c>
      <c r="J103" s="31">
        <f t="shared" si="40"/>
        <v>585</v>
      </c>
      <c r="K103" s="32">
        <f t="shared" si="52"/>
        <v>-87.094799999999964</v>
      </c>
      <c r="L103" s="32">
        <f t="shared" si="52"/>
        <v>-195.28100000000006</v>
      </c>
      <c r="M103" s="32">
        <f t="shared" si="52"/>
        <v>-486.3306</v>
      </c>
      <c r="N103" s="32"/>
      <c r="O103" s="33">
        <v>23</v>
      </c>
      <c r="P103" s="31">
        <f t="shared" si="44"/>
        <v>498.33333333333331</v>
      </c>
      <c r="Q103" s="32">
        <f t="shared" si="53"/>
        <v>-448.5352666666667</v>
      </c>
      <c r="R103" s="32">
        <f t="shared" si="53"/>
        <v>-550.01966666666681</v>
      </c>
      <c r="S103" s="32">
        <f t="shared" si="53"/>
        <v>-687.88526666666667</v>
      </c>
      <c r="T103" s="33">
        <v>22.5</v>
      </c>
      <c r="U103" s="31">
        <f t="shared" si="45"/>
        <v>487.5</v>
      </c>
      <c r="V103" s="32">
        <f t="shared" si="54"/>
        <v>-459.36860000000001</v>
      </c>
      <c r="W103" s="32">
        <f t="shared" si="54"/>
        <v>-560.85300000000007</v>
      </c>
      <c r="X103" s="32">
        <f t="shared" si="54"/>
        <v>-698.71859999999992</v>
      </c>
      <c r="Y103" s="3">
        <v>4</v>
      </c>
      <c r="Z103" s="32"/>
      <c r="AA103" s="32"/>
      <c r="AB103" s="32"/>
    </row>
    <row r="104" spans="1:28" s="29" customFormat="1" x14ac:dyDescent="0.25">
      <c r="A104" s="29" t="s">
        <v>58</v>
      </c>
      <c r="B104">
        <v>63</v>
      </c>
      <c r="C104" s="30" t="s">
        <v>63</v>
      </c>
      <c r="D104" s="30">
        <v>0.95740000000000003</v>
      </c>
      <c r="E104" s="2">
        <v>44378</v>
      </c>
      <c r="F104" s="2">
        <v>44742</v>
      </c>
      <c r="G104" s="30" t="s">
        <v>42</v>
      </c>
      <c r="H104" s="30" t="s">
        <v>38</v>
      </c>
      <c r="I104" s="31">
        <v>26</v>
      </c>
      <c r="J104" s="31">
        <f t="shared" si="40"/>
        <v>563.33333333333337</v>
      </c>
      <c r="K104" s="32">
        <f t="shared" si="52"/>
        <v>-108.76146666666659</v>
      </c>
      <c r="L104" s="32">
        <f t="shared" si="52"/>
        <v>-216.94766666666669</v>
      </c>
      <c r="M104" s="32">
        <f t="shared" si="52"/>
        <v>-507.99726666666663</v>
      </c>
      <c r="N104" s="32"/>
      <c r="O104" s="33">
        <v>23</v>
      </c>
      <c r="P104" s="31">
        <f t="shared" si="44"/>
        <v>498.33333333333331</v>
      </c>
      <c r="Q104" s="32">
        <f t="shared" si="53"/>
        <v>-448.5352666666667</v>
      </c>
      <c r="R104" s="32">
        <f t="shared" si="53"/>
        <v>-550.01966666666681</v>
      </c>
      <c r="S104" s="32">
        <f t="shared" si="53"/>
        <v>-687.88526666666667</v>
      </c>
      <c r="T104" s="33">
        <v>21</v>
      </c>
      <c r="U104" s="31">
        <f t="shared" si="45"/>
        <v>455</v>
      </c>
      <c r="V104" s="32">
        <f t="shared" si="54"/>
        <v>-491.86860000000001</v>
      </c>
      <c r="W104" s="32">
        <f t="shared" si="54"/>
        <v>-593.35300000000007</v>
      </c>
      <c r="X104" s="32">
        <f t="shared" si="54"/>
        <v>-731.21859999999992</v>
      </c>
      <c r="Y104" s="3">
        <v>4</v>
      </c>
      <c r="Z104" s="32"/>
      <c r="AA104" s="32"/>
      <c r="AB104" s="32"/>
    </row>
    <row r="105" spans="1:28" s="29" customFormat="1" x14ac:dyDescent="0.25">
      <c r="A105" s="29" t="s">
        <v>58</v>
      </c>
      <c r="B105">
        <v>63</v>
      </c>
      <c r="C105" s="30" t="s">
        <v>63</v>
      </c>
      <c r="D105" s="30">
        <v>0.95740000000000003</v>
      </c>
      <c r="E105" s="2">
        <v>44378</v>
      </c>
      <c r="F105" s="2">
        <v>44742</v>
      </c>
      <c r="G105" s="30" t="s">
        <v>43</v>
      </c>
      <c r="H105" s="30" t="s">
        <v>38</v>
      </c>
      <c r="I105" s="31">
        <v>23</v>
      </c>
      <c r="J105" s="31">
        <f t="shared" si="40"/>
        <v>498.33333333333331</v>
      </c>
      <c r="K105" s="32">
        <f t="shared" si="52"/>
        <v>-173.76146666666665</v>
      </c>
      <c r="L105" s="32">
        <f t="shared" si="52"/>
        <v>-281.94766666666675</v>
      </c>
      <c r="M105" s="32">
        <f t="shared" si="52"/>
        <v>-572.99726666666675</v>
      </c>
      <c r="N105" s="32"/>
      <c r="O105" s="33">
        <v>21</v>
      </c>
      <c r="P105" s="31">
        <f t="shared" si="44"/>
        <v>455</v>
      </c>
      <c r="Q105" s="32">
        <f t="shared" si="53"/>
        <v>-491.86860000000001</v>
      </c>
      <c r="R105" s="32">
        <f t="shared" si="53"/>
        <v>-593.35300000000007</v>
      </c>
      <c r="S105" s="32">
        <f t="shared" si="53"/>
        <v>-731.21859999999992</v>
      </c>
      <c r="T105" s="33">
        <v>21</v>
      </c>
      <c r="U105" s="31">
        <f t="shared" si="45"/>
        <v>455</v>
      </c>
      <c r="V105" s="32">
        <f t="shared" si="54"/>
        <v>-491.86860000000001</v>
      </c>
      <c r="W105" s="32">
        <f t="shared" si="54"/>
        <v>-593.35300000000007</v>
      </c>
      <c r="X105" s="32">
        <f t="shared" si="54"/>
        <v>-731.21859999999992</v>
      </c>
      <c r="Y105" s="3">
        <v>4</v>
      </c>
      <c r="Z105" s="32"/>
      <c r="AA105" s="32"/>
      <c r="AB105" s="32"/>
    </row>
    <row r="106" spans="1:28" hidden="1" x14ac:dyDescent="0.25">
      <c r="A106" t="s">
        <v>58</v>
      </c>
      <c r="B106">
        <v>63</v>
      </c>
      <c r="C106" s="1" t="s">
        <v>63</v>
      </c>
      <c r="D106" s="1">
        <v>0.95740000000000003</v>
      </c>
      <c r="E106" s="2">
        <v>44378</v>
      </c>
      <c r="F106" s="2">
        <v>44742</v>
      </c>
      <c r="G106" s="1" t="s">
        <v>44</v>
      </c>
      <c r="H106" t="s">
        <v>38</v>
      </c>
      <c r="I106" s="35">
        <v>20</v>
      </c>
      <c r="J106" s="3">
        <f t="shared" si="40"/>
        <v>433.33333333333331</v>
      </c>
      <c r="O106" s="35">
        <v>16</v>
      </c>
      <c r="P106" s="3">
        <f t="shared" si="44"/>
        <v>346.66666666666669</v>
      </c>
      <c r="T106" s="35">
        <v>10</v>
      </c>
      <c r="U106" s="3">
        <f t="shared" si="45"/>
        <v>216.66666666666666</v>
      </c>
      <c r="Y106" s="3">
        <v>4</v>
      </c>
    </row>
    <row r="107" spans="1:28" hidden="1" x14ac:dyDescent="0.25">
      <c r="A107" t="s">
        <v>58</v>
      </c>
      <c r="B107">
        <v>63</v>
      </c>
      <c r="C107" s="1" t="s">
        <v>63</v>
      </c>
      <c r="D107" s="1">
        <v>0.95740000000000003</v>
      </c>
      <c r="E107" s="2">
        <v>44378</v>
      </c>
      <c r="F107" s="2">
        <v>44742</v>
      </c>
      <c r="G107" s="1" t="s">
        <v>45</v>
      </c>
      <c r="H107" t="s">
        <v>38</v>
      </c>
      <c r="I107" s="35">
        <v>41</v>
      </c>
      <c r="J107" s="3">
        <f t="shared" si="40"/>
        <v>888.33333333333337</v>
      </c>
      <c r="O107" s="35">
        <v>37</v>
      </c>
      <c r="P107" s="3">
        <f t="shared" si="44"/>
        <v>801.66666666666663</v>
      </c>
      <c r="T107" s="3">
        <v>35</v>
      </c>
      <c r="U107" s="3">
        <f t="shared" si="45"/>
        <v>758.33333333333337</v>
      </c>
      <c r="Y107" s="3">
        <v>0</v>
      </c>
    </row>
    <row r="108" spans="1:28" x14ac:dyDescent="0.25">
      <c r="A108" t="s">
        <v>64</v>
      </c>
      <c r="B108">
        <v>8</v>
      </c>
      <c r="C108" s="1" t="s">
        <v>65</v>
      </c>
      <c r="D108" s="1">
        <v>0.98909999999999998</v>
      </c>
      <c r="E108" s="2">
        <v>44652</v>
      </c>
      <c r="F108" s="2">
        <v>44742</v>
      </c>
      <c r="G108" s="1" t="s">
        <v>37</v>
      </c>
      <c r="H108" s="1" t="s">
        <v>38</v>
      </c>
      <c r="I108" s="3">
        <v>47</v>
      </c>
      <c r="J108" s="3">
        <f t="shared" si="40"/>
        <v>1018.3333333333334</v>
      </c>
      <c r="K108" s="34">
        <f t="shared" ref="K108:M113" si="55">IF($G108="INF",$J108-H$3*$D108,IF(OR($G108="TOD", $G108="2YR"),$J108-H$4*$D108,$J108-H$5*$D108))</f>
        <v>-330.79906666666659</v>
      </c>
      <c r="L108" s="34">
        <f t="shared" si="55"/>
        <v>-587.96506666666653</v>
      </c>
      <c r="M108" s="34">
        <f t="shared" si="55"/>
        <v>-810.51256666666666</v>
      </c>
      <c r="N108" s="34"/>
      <c r="O108" s="13">
        <v>46</v>
      </c>
      <c r="P108" s="3">
        <f t="shared" si="44"/>
        <v>996.66666666666663</v>
      </c>
      <c r="Q108" s="34">
        <f t="shared" ref="Q108:S113" si="56">IF($P108=0,0,$P108-(P$3*$D108))</f>
        <v>18.44676666666669</v>
      </c>
      <c r="R108" s="34">
        <f t="shared" si="56"/>
        <v>-86.397833333333324</v>
      </c>
      <c r="S108" s="34">
        <f t="shared" si="56"/>
        <v>-228.82823333333329</v>
      </c>
      <c r="T108" s="13">
        <v>46</v>
      </c>
      <c r="U108" s="3">
        <f t="shared" si="45"/>
        <v>996.66666666666663</v>
      </c>
      <c r="V108" s="34">
        <f t="shared" ref="V108:X113" si="57">IF($U108=0,0,$U108-(P$3*$D108))</f>
        <v>18.44676666666669</v>
      </c>
      <c r="W108" s="34">
        <f t="shared" si="57"/>
        <v>-86.397833333333324</v>
      </c>
      <c r="X108" s="34">
        <f t="shared" si="57"/>
        <v>-228.82823333333329</v>
      </c>
      <c r="Y108" s="3">
        <v>0</v>
      </c>
      <c r="Z108" s="34"/>
      <c r="AA108" s="34"/>
      <c r="AB108" s="34"/>
    </row>
    <row r="109" spans="1:28" x14ac:dyDescent="0.25">
      <c r="A109" t="s">
        <v>64</v>
      </c>
      <c r="B109">
        <v>8</v>
      </c>
      <c r="C109" s="1" t="s">
        <v>65</v>
      </c>
      <c r="D109" s="1">
        <v>0.98909999999999998</v>
      </c>
      <c r="E109" s="2">
        <v>44652</v>
      </c>
      <c r="F109" s="2">
        <v>44742</v>
      </c>
      <c r="G109" s="1" t="s">
        <v>39</v>
      </c>
      <c r="H109" s="1" t="s">
        <v>38</v>
      </c>
      <c r="I109" s="3">
        <v>45</v>
      </c>
      <c r="J109" s="3">
        <f t="shared" si="40"/>
        <v>975</v>
      </c>
      <c r="K109" s="34">
        <f t="shared" si="55"/>
        <v>193.61099999999999</v>
      </c>
      <c r="L109" s="34">
        <f t="shared" si="55"/>
        <v>63.049800000000005</v>
      </c>
      <c r="M109" s="34">
        <f t="shared" si="55"/>
        <v>-452.27129999999988</v>
      </c>
      <c r="N109" s="34"/>
      <c r="O109" s="13">
        <v>44</v>
      </c>
      <c r="P109" s="3">
        <f t="shared" si="44"/>
        <v>953.33333333333337</v>
      </c>
      <c r="Q109" s="34">
        <f t="shared" si="56"/>
        <v>-24.886566666666567</v>
      </c>
      <c r="R109" s="34">
        <f t="shared" si="56"/>
        <v>-129.73116666666658</v>
      </c>
      <c r="S109" s="34">
        <f t="shared" si="56"/>
        <v>-272.16156666666654</v>
      </c>
      <c r="T109" s="13">
        <v>44</v>
      </c>
      <c r="U109" s="3">
        <f t="shared" si="45"/>
        <v>953.33333333333337</v>
      </c>
      <c r="V109" s="34">
        <f t="shared" si="57"/>
        <v>-24.886566666666567</v>
      </c>
      <c r="W109" s="34">
        <f t="shared" si="57"/>
        <v>-129.73116666666658</v>
      </c>
      <c r="X109" s="34">
        <f t="shared" si="57"/>
        <v>-272.16156666666654</v>
      </c>
      <c r="Y109" s="3">
        <v>0</v>
      </c>
      <c r="Z109" s="34"/>
      <c r="AA109" s="34"/>
      <c r="AB109" s="34"/>
    </row>
    <row r="110" spans="1:28" x14ac:dyDescent="0.25">
      <c r="A110" t="s">
        <v>64</v>
      </c>
      <c r="B110">
        <v>8</v>
      </c>
      <c r="C110" s="1" t="s">
        <v>65</v>
      </c>
      <c r="D110" s="1">
        <v>0.98909999999999998</v>
      </c>
      <c r="E110" s="2">
        <v>44652</v>
      </c>
      <c r="F110" s="2">
        <v>44742</v>
      </c>
      <c r="G110" s="1" t="s">
        <v>40</v>
      </c>
      <c r="H110" s="1" t="s">
        <v>38</v>
      </c>
      <c r="I110" s="3">
        <v>43</v>
      </c>
      <c r="J110" s="3">
        <f t="shared" si="40"/>
        <v>931.66666666666663</v>
      </c>
      <c r="K110" s="34">
        <f t="shared" si="55"/>
        <v>150.27766666666662</v>
      </c>
      <c r="L110" s="34">
        <f t="shared" si="55"/>
        <v>19.716466666666634</v>
      </c>
      <c r="M110" s="34">
        <f t="shared" si="55"/>
        <v>-495.60463333333325</v>
      </c>
      <c r="N110" s="34"/>
      <c r="O110" s="13">
        <v>42</v>
      </c>
      <c r="P110" s="3">
        <f t="shared" si="44"/>
        <v>910</v>
      </c>
      <c r="Q110" s="34">
        <f t="shared" si="56"/>
        <v>-68.219899999999939</v>
      </c>
      <c r="R110" s="34">
        <f t="shared" si="56"/>
        <v>-173.06449999999995</v>
      </c>
      <c r="S110" s="34">
        <f t="shared" si="56"/>
        <v>-315.49489999999992</v>
      </c>
      <c r="T110" s="13">
        <v>42</v>
      </c>
      <c r="U110" s="3">
        <f t="shared" si="45"/>
        <v>910</v>
      </c>
      <c r="V110" s="34">
        <f t="shared" si="57"/>
        <v>-68.219899999999939</v>
      </c>
      <c r="W110" s="34">
        <f t="shared" si="57"/>
        <v>-173.06449999999995</v>
      </c>
      <c r="X110" s="34">
        <f t="shared" si="57"/>
        <v>-315.49489999999992</v>
      </c>
      <c r="Y110" s="3">
        <v>0</v>
      </c>
      <c r="Z110" s="34"/>
      <c r="AA110" s="34"/>
      <c r="AB110" s="34"/>
    </row>
    <row r="111" spans="1:28" x14ac:dyDescent="0.25">
      <c r="A111" t="s">
        <v>64</v>
      </c>
      <c r="B111">
        <v>8</v>
      </c>
      <c r="C111" s="1" t="s">
        <v>65</v>
      </c>
      <c r="D111" s="1">
        <v>0.98909999999999998</v>
      </c>
      <c r="E111" s="2">
        <v>44652</v>
      </c>
      <c r="F111" s="2">
        <v>44742</v>
      </c>
      <c r="G111" s="1" t="s">
        <v>41</v>
      </c>
      <c r="H111" s="1" t="s">
        <v>38</v>
      </c>
      <c r="I111" s="3">
        <v>39</v>
      </c>
      <c r="J111" s="3">
        <f t="shared" si="40"/>
        <v>845</v>
      </c>
      <c r="K111" s="34">
        <f t="shared" si="55"/>
        <v>150.65179999999998</v>
      </c>
      <c r="L111" s="34">
        <f t="shared" si="55"/>
        <v>38.883500000000026</v>
      </c>
      <c r="M111" s="34">
        <f t="shared" si="55"/>
        <v>-261.80289999999991</v>
      </c>
      <c r="N111" s="34"/>
      <c r="O111" s="13">
        <v>37</v>
      </c>
      <c r="P111" s="3">
        <f t="shared" si="44"/>
        <v>801.66666666666663</v>
      </c>
      <c r="Q111" s="34">
        <f t="shared" si="56"/>
        <v>-176.55323333333331</v>
      </c>
      <c r="R111" s="34">
        <f t="shared" si="56"/>
        <v>-281.39783333333332</v>
      </c>
      <c r="S111" s="34">
        <f t="shared" si="56"/>
        <v>-423.82823333333329</v>
      </c>
      <c r="T111" s="13">
        <v>37</v>
      </c>
      <c r="U111" s="3">
        <f t="shared" si="45"/>
        <v>801.66666666666663</v>
      </c>
      <c r="V111" s="34">
        <f t="shared" si="57"/>
        <v>-176.55323333333331</v>
      </c>
      <c r="W111" s="34">
        <f t="shared" si="57"/>
        <v>-281.39783333333332</v>
      </c>
      <c r="X111" s="34">
        <f t="shared" si="57"/>
        <v>-423.82823333333329</v>
      </c>
      <c r="Y111" s="3">
        <v>0</v>
      </c>
      <c r="Z111" s="34"/>
      <c r="AA111" s="34"/>
      <c r="AB111" s="34"/>
    </row>
    <row r="112" spans="1:28" x14ac:dyDescent="0.25">
      <c r="A112" t="s">
        <v>64</v>
      </c>
      <c r="B112">
        <v>8</v>
      </c>
      <c r="C112" s="1" t="s">
        <v>65</v>
      </c>
      <c r="D112" s="1">
        <v>0.98909999999999998</v>
      </c>
      <c r="E112" s="2">
        <v>44652</v>
      </c>
      <c r="F112" s="2">
        <v>44742</v>
      </c>
      <c r="G112" s="1" t="s">
        <v>42</v>
      </c>
      <c r="H112" s="1" t="s">
        <v>38</v>
      </c>
      <c r="I112" s="3">
        <v>39</v>
      </c>
      <c r="J112" s="3">
        <f t="shared" si="40"/>
        <v>845</v>
      </c>
      <c r="K112" s="34">
        <f t="shared" si="55"/>
        <v>150.65179999999998</v>
      </c>
      <c r="L112" s="34">
        <f t="shared" si="55"/>
        <v>38.883500000000026</v>
      </c>
      <c r="M112" s="34">
        <f t="shared" si="55"/>
        <v>-261.80289999999991</v>
      </c>
      <c r="N112" s="34"/>
      <c r="O112" s="13">
        <v>37</v>
      </c>
      <c r="P112" s="3">
        <f t="shared" si="44"/>
        <v>801.66666666666663</v>
      </c>
      <c r="Q112" s="34">
        <f t="shared" si="56"/>
        <v>-176.55323333333331</v>
      </c>
      <c r="R112" s="34">
        <f t="shared" si="56"/>
        <v>-281.39783333333332</v>
      </c>
      <c r="S112" s="34">
        <f t="shared" si="56"/>
        <v>-423.82823333333329</v>
      </c>
      <c r="T112" s="13">
        <v>37</v>
      </c>
      <c r="U112" s="3">
        <f t="shared" si="45"/>
        <v>801.66666666666663</v>
      </c>
      <c r="V112" s="34">
        <f t="shared" si="57"/>
        <v>-176.55323333333331</v>
      </c>
      <c r="W112" s="34">
        <f t="shared" si="57"/>
        <v>-281.39783333333332</v>
      </c>
      <c r="X112" s="34">
        <f t="shared" si="57"/>
        <v>-423.82823333333329</v>
      </c>
      <c r="Y112" s="3">
        <v>0</v>
      </c>
      <c r="Z112" s="34"/>
      <c r="AA112" s="34"/>
      <c r="AB112" s="34"/>
    </row>
    <row r="113" spans="1:28" x14ac:dyDescent="0.25">
      <c r="A113" t="s">
        <v>64</v>
      </c>
      <c r="B113">
        <v>8</v>
      </c>
      <c r="C113" s="1" t="s">
        <v>65</v>
      </c>
      <c r="D113" s="1">
        <v>0.98909999999999998</v>
      </c>
      <c r="E113" s="2">
        <v>44652</v>
      </c>
      <c r="F113" s="2">
        <v>44742</v>
      </c>
      <c r="G113" s="1" t="s">
        <v>43</v>
      </c>
      <c r="H113" s="1" t="s">
        <v>38</v>
      </c>
      <c r="I113" s="3">
        <v>39</v>
      </c>
      <c r="J113" s="3">
        <f t="shared" si="40"/>
        <v>845</v>
      </c>
      <c r="K113" s="34">
        <f t="shared" si="55"/>
        <v>150.65179999999998</v>
      </c>
      <c r="L113" s="34">
        <f t="shared" si="55"/>
        <v>38.883500000000026</v>
      </c>
      <c r="M113" s="34">
        <f t="shared" si="55"/>
        <v>-261.80289999999991</v>
      </c>
      <c r="N113" s="34"/>
      <c r="O113" s="13">
        <v>37</v>
      </c>
      <c r="P113" s="3">
        <f t="shared" si="44"/>
        <v>801.66666666666663</v>
      </c>
      <c r="Q113" s="34">
        <f t="shared" si="56"/>
        <v>-176.55323333333331</v>
      </c>
      <c r="R113" s="34">
        <f t="shared" si="56"/>
        <v>-281.39783333333332</v>
      </c>
      <c r="S113" s="34">
        <f t="shared" si="56"/>
        <v>-423.82823333333329</v>
      </c>
      <c r="T113" s="13">
        <v>37</v>
      </c>
      <c r="U113" s="3">
        <f t="shared" si="45"/>
        <v>801.66666666666663</v>
      </c>
      <c r="V113" s="34">
        <f t="shared" si="57"/>
        <v>-176.55323333333331</v>
      </c>
      <c r="W113" s="34">
        <f t="shared" si="57"/>
        <v>-281.39783333333332</v>
      </c>
      <c r="X113" s="34">
        <f t="shared" si="57"/>
        <v>-423.82823333333329</v>
      </c>
      <c r="Y113" s="3">
        <v>0</v>
      </c>
      <c r="Z113" s="34"/>
      <c r="AA113" s="34"/>
      <c r="AB113" s="34"/>
    </row>
    <row r="114" spans="1:28" hidden="1" x14ac:dyDescent="0.25">
      <c r="A114" t="s">
        <v>64</v>
      </c>
      <c r="B114">
        <v>8</v>
      </c>
      <c r="C114" s="1" t="s">
        <v>65</v>
      </c>
      <c r="D114" s="1">
        <v>0.98909999999999998</v>
      </c>
      <c r="E114" s="2">
        <v>44652</v>
      </c>
      <c r="F114" s="2">
        <v>44742</v>
      </c>
      <c r="G114" s="1" t="s">
        <v>44</v>
      </c>
      <c r="H114" t="s">
        <v>38</v>
      </c>
      <c r="I114" s="3">
        <v>23</v>
      </c>
      <c r="J114" s="3">
        <f t="shared" si="40"/>
        <v>498.33333333333331</v>
      </c>
      <c r="O114" s="3">
        <v>32</v>
      </c>
      <c r="P114" s="3">
        <f t="shared" si="44"/>
        <v>693.33333333333337</v>
      </c>
      <c r="T114" s="3">
        <v>32</v>
      </c>
      <c r="U114" s="3">
        <f t="shared" si="45"/>
        <v>693.33333333333337</v>
      </c>
      <c r="Y114" s="3">
        <v>0</v>
      </c>
    </row>
    <row r="115" spans="1:28" hidden="1" x14ac:dyDescent="0.25">
      <c r="A115" t="s">
        <v>64</v>
      </c>
      <c r="B115">
        <v>8</v>
      </c>
      <c r="C115" s="1" t="s">
        <v>65</v>
      </c>
      <c r="D115" s="1">
        <v>0.98909999999999998</v>
      </c>
      <c r="E115" s="2">
        <v>44652</v>
      </c>
      <c r="F115" s="2">
        <v>44742</v>
      </c>
      <c r="G115" s="1" t="s">
        <v>45</v>
      </c>
      <c r="H115" t="s">
        <v>38</v>
      </c>
      <c r="I115" s="3">
        <v>50</v>
      </c>
      <c r="J115" s="3">
        <f t="shared" si="40"/>
        <v>1083.3333333333333</v>
      </c>
      <c r="O115" s="3">
        <v>46</v>
      </c>
      <c r="P115" s="3">
        <f t="shared" si="44"/>
        <v>996.66666666666663</v>
      </c>
      <c r="T115" s="3">
        <v>46</v>
      </c>
      <c r="U115" s="3">
        <f t="shared" si="45"/>
        <v>996.66666666666663</v>
      </c>
      <c r="Y115" s="3">
        <v>0</v>
      </c>
    </row>
    <row r="116" spans="1:28" x14ac:dyDescent="0.25">
      <c r="A116" t="s">
        <v>64</v>
      </c>
      <c r="B116">
        <v>14</v>
      </c>
      <c r="C116" s="1" t="s">
        <v>66</v>
      </c>
      <c r="D116" s="1">
        <v>0.97840000000000005</v>
      </c>
      <c r="E116" s="2">
        <v>44652</v>
      </c>
      <c r="F116" s="2">
        <v>44742</v>
      </c>
      <c r="G116" s="1" t="s">
        <v>37</v>
      </c>
      <c r="H116" s="1" t="s">
        <v>38</v>
      </c>
      <c r="I116" s="3">
        <v>45</v>
      </c>
      <c r="J116" s="3">
        <f t="shared" si="40"/>
        <v>975</v>
      </c>
      <c r="K116" s="34">
        <f t="shared" ref="K116:M121" si="58">IF($G116="INF",$J116-H$3*$D116,IF(OR($G116="TOD", $G116="2YR"),$J116-H$4*$D116,$J116-H$5*$D116))</f>
        <v>-359.53760000000011</v>
      </c>
      <c r="L116" s="34">
        <f t="shared" si="58"/>
        <v>-613.92160000000013</v>
      </c>
      <c r="M116" s="34">
        <f t="shared" si="58"/>
        <v>-834.0616</v>
      </c>
      <c r="N116" s="34"/>
      <c r="O116" s="13">
        <v>40</v>
      </c>
      <c r="P116" s="3">
        <f t="shared" si="44"/>
        <v>866.66666666666663</v>
      </c>
      <c r="Q116" s="34">
        <f t="shared" ref="Q116:S121" si="59">IF($P116=0,0,$P116-(P$3*$D116))</f>
        <v>-100.97093333333339</v>
      </c>
      <c r="R116" s="34">
        <f t="shared" si="59"/>
        <v>-204.68133333333333</v>
      </c>
      <c r="S116" s="34">
        <f t="shared" si="59"/>
        <v>-345.57093333333353</v>
      </c>
      <c r="T116" s="13">
        <v>40</v>
      </c>
      <c r="U116" s="3">
        <f t="shared" si="45"/>
        <v>866.66666666666663</v>
      </c>
      <c r="V116" s="34">
        <f t="shared" ref="V116:X121" si="60">IF($U116=0,0,$U116-(P$3*$D116))</f>
        <v>-100.97093333333339</v>
      </c>
      <c r="W116" s="34">
        <f t="shared" si="60"/>
        <v>-204.68133333333333</v>
      </c>
      <c r="X116" s="34">
        <f t="shared" si="60"/>
        <v>-345.57093333333353</v>
      </c>
      <c r="Y116" s="3">
        <v>0</v>
      </c>
      <c r="Z116" s="34"/>
      <c r="AA116" s="34"/>
      <c r="AB116" s="34"/>
    </row>
    <row r="117" spans="1:28" x14ac:dyDescent="0.25">
      <c r="A117" t="s">
        <v>64</v>
      </c>
      <c r="B117">
        <v>14</v>
      </c>
      <c r="C117" s="1" t="s">
        <v>66</v>
      </c>
      <c r="D117" s="1">
        <v>0.97840000000000005</v>
      </c>
      <c r="E117" s="2">
        <v>44652</v>
      </c>
      <c r="F117" s="2">
        <v>44742</v>
      </c>
      <c r="G117" s="1" t="s">
        <v>39</v>
      </c>
      <c r="H117" s="1" t="s">
        <v>38</v>
      </c>
      <c r="I117" s="3">
        <v>43</v>
      </c>
      <c r="J117" s="3">
        <f t="shared" si="40"/>
        <v>931.66666666666663</v>
      </c>
      <c r="K117" s="34">
        <f t="shared" si="58"/>
        <v>158.73066666666659</v>
      </c>
      <c r="L117" s="34">
        <f t="shared" si="58"/>
        <v>29.581866666666542</v>
      </c>
      <c r="M117" s="34">
        <f t="shared" si="58"/>
        <v>-480.16453333333345</v>
      </c>
      <c r="N117" s="34"/>
      <c r="O117" s="13">
        <v>34</v>
      </c>
      <c r="P117" s="3">
        <f t="shared" si="44"/>
        <v>736.66666666666663</v>
      </c>
      <c r="Q117" s="34">
        <f t="shared" si="59"/>
        <v>-230.97093333333339</v>
      </c>
      <c r="R117" s="34">
        <f t="shared" si="59"/>
        <v>-334.68133333333333</v>
      </c>
      <c r="S117" s="34">
        <f t="shared" si="59"/>
        <v>-475.57093333333353</v>
      </c>
      <c r="T117" s="13">
        <v>34</v>
      </c>
      <c r="U117" s="3">
        <f t="shared" si="45"/>
        <v>736.66666666666663</v>
      </c>
      <c r="V117" s="34">
        <f t="shared" si="60"/>
        <v>-230.97093333333339</v>
      </c>
      <c r="W117" s="34">
        <f t="shared" si="60"/>
        <v>-334.68133333333333</v>
      </c>
      <c r="X117" s="34">
        <f t="shared" si="60"/>
        <v>-475.57093333333353</v>
      </c>
      <c r="Y117" s="3">
        <v>0</v>
      </c>
      <c r="Z117" s="34"/>
      <c r="AA117" s="34"/>
      <c r="AB117" s="34"/>
    </row>
    <row r="118" spans="1:28" x14ac:dyDescent="0.25">
      <c r="A118" t="s">
        <v>64</v>
      </c>
      <c r="B118">
        <v>14</v>
      </c>
      <c r="C118" s="1" t="s">
        <v>66</v>
      </c>
      <c r="D118" s="1">
        <v>0.97840000000000005</v>
      </c>
      <c r="E118" s="2">
        <v>44652</v>
      </c>
      <c r="F118" s="2">
        <v>44742</v>
      </c>
      <c r="G118" s="1" t="s">
        <v>40</v>
      </c>
      <c r="H118" s="1" t="s">
        <v>38</v>
      </c>
      <c r="I118" s="3">
        <v>35</v>
      </c>
      <c r="J118" s="3">
        <f t="shared" si="40"/>
        <v>758.33333333333337</v>
      </c>
      <c r="K118" s="34">
        <f t="shared" si="58"/>
        <v>-14.602666666666664</v>
      </c>
      <c r="L118" s="34">
        <f t="shared" si="58"/>
        <v>-143.75146666666672</v>
      </c>
      <c r="M118" s="34">
        <f t="shared" si="58"/>
        <v>-653.49786666666671</v>
      </c>
      <c r="N118" s="34"/>
      <c r="O118" s="13">
        <v>34</v>
      </c>
      <c r="P118" s="3">
        <f t="shared" si="44"/>
        <v>736.66666666666663</v>
      </c>
      <c r="Q118" s="34">
        <f t="shared" si="59"/>
        <v>-230.97093333333339</v>
      </c>
      <c r="R118" s="34">
        <f t="shared" si="59"/>
        <v>-334.68133333333333</v>
      </c>
      <c r="S118" s="34">
        <f t="shared" si="59"/>
        <v>-475.57093333333353</v>
      </c>
      <c r="T118" s="13">
        <v>34</v>
      </c>
      <c r="U118" s="3">
        <f t="shared" si="45"/>
        <v>736.66666666666663</v>
      </c>
      <c r="V118" s="34">
        <f t="shared" si="60"/>
        <v>-230.97093333333339</v>
      </c>
      <c r="W118" s="34">
        <f t="shared" si="60"/>
        <v>-334.68133333333333</v>
      </c>
      <c r="X118" s="34">
        <f t="shared" si="60"/>
        <v>-475.57093333333353</v>
      </c>
      <c r="Y118" s="3">
        <v>0</v>
      </c>
      <c r="Z118" s="34"/>
      <c r="AA118" s="34"/>
      <c r="AB118" s="34"/>
    </row>
    <row r="119" spans="1:28" x14ac:dyDescent="0.25">
      <c r="A119" t="s">
        <v>64</v>
      </c>
      <c r="B119">
        <v>14</v>
      </c>
      <c r="C119" s="1" t="s">
        <v>66</v>
      </c>
      <c r="D119" s="1">
        <v>0.97840000000000005</v>
      </c>
      <c r="E119" s="2">
        <v>44652</v>
      </c>
      <c r="F119" s="2">
        <v>44742</v>
      </c>
      <c r="G119" s="1" t="s">
        <v>41</v>
      </c>
      <c r="H119" s="1" t="s">
        <v>38</v>
      </c>
      <c r="I119" s="3">
        <v>28</v>
      </c>
      <c r="J119" s="3">
        <f t="shared" si="40"/>
        <v>606.66666666666663</v>
      </c>
      <c r="K119" s="34">
        <f t="shared" si="58"/>
        <v>-80.170133333333411</v>
      </c>
      <c r="L119" s="34">
        <f t="shared" si="58"/>
        <v>-190.72933333333344</v>
      </c>
      <c r="M119" s="34">
        <f t="shared" si="58"/>
        <v>-488.1629333333334</v>
      </c>
      <c r="N119" s="34"/>
      <c r="O119" s="13">
        <v>25</v>
      </c>
      <c r="P119" s="3">
        <f t="shared" si="44"/>
        <v>541.66666666666663</v>
      </c>
      <c r="Q119" s="34">
        <f t="shared" si="59"/>
        <v>-425.97093333333339</v>
      </c>
      <c r="R119" s="34">
        <f t="shared" si="59"/>
        <v>-529.68133333333333</v>
      </c>
      <c r="S119" s="34">
        <f t="shared" si="59"/>
        <v>-670.57093333333353</v>
      </c>
      <c r="T119" s="13">
        <v>25</v>
      </c>
      <c r="U119" s="3">
        <f t="shared" si="45"/>
        <v>541.66666666666663</v>
      </c>
      <c r="V119" s="34">
        <f t="shared" si="60"/>
        <v>-425.97093333333339</v>
      </c>
      <c r="W119" s="34">
        <f t="shared" si="60"/>
        <v>-529.68133333333333</v>
      </c>
      <c r="X119" s="34">
        <f t="shared" si="60"/>
        <v>-670.57093333333353</v>
      </c>
      <c r="Y119" s="3">
        <v>0</v>
      </c>
      <c r="Z119" s="34"/>
      <c r="AA119" s="34"/>
      <c r="AB119" s="34"/>
    </row>
    <row r="120" spans="1:28" x14ac:dyDescent="0.25">
      <c r="A120" t="s">
        <v>64</v>
      </c>
      <c r="B120">
        <v>14</v>
      </c>
      <c r="C120" s="1" t="s">
        <v>66</v>
      </c>
      <c r="D120" s="1">
        <v>0.97840000000000005</v>
      </c>
      <c r="E120" s="2">
        <v>44652</v>
      </c>
      <c r="F120" s="2">
        <v>44742</v>
      </c>
      <c r="G120" s="1" t="s">
        <v>42</v>
      </c>
      <c r="H120" s="1" t="s">
        <v>38</v>
      </c>
      <c r="I120" s="3">
        <v>28</v>
      </c>
      <c r="J120" s="3">
        <f t="shared" si="40"/>
        <v>606.66666666666663</v>
      </c>
      <c r="K120" s="34">
        <f t="shared" si="58"/>
        <v>-80.170133333333411</v>
      </c>
      <c r="L120" s="34">
        <f t="shared" si="58"/>
        <v>-190.72933333333344</v>
      </c>
      <c r="M120" s="34">
        <f t="shared" si="58"/>
        <v>-488.1629333333334</v>
      </c>
      <c r="N120" s="34"/>
      <c r="O120" s="13">
        <v>25</v>
      </c>
      <c r="P120" s="3">
        <f t="shared" si="44"/>
        <v>541.66666666666663</v>
      </c>
      <c r="Q120" s="34">
        <f t="shared" si="59"/>
        <v>-425.97093333333339</v>
      </c>
      <c r="R120" s="34">
        <f t="shared" si="59"/>
        <v>-529.68133333333333</v>
      </c>
      <c r="S120" s="34">
        <f t="shared" si="59"/>
        <v>-670.57093333333353</v>
      </c>
      <c r="T120" s="13">
        <v>25</v>
      </c>
      <c r="U120" s="3">
        <f t="shared" si="45"/>
        <v>541.66666666666663</v>
      </c>
      <c r="V120" s="34">
        <f t="shared" si="60"/>
        <v>-425.97093333333339</v>
      </c>
      <c r="W120" s="34">
        <f t="shared" si="60"/>
        <v>-529.68133333333333</v>
      </c>
      <c r="X120" s="34">
        <f t="shared" si="60"/>
        <v>-670.57093333333353</v>
      </c>
      <c r="Y120" s="3">
        <v>0</v>
      </c>
      <c r="Z120" s="34"/>
      <c r="AA120" s="34"/>
      <c r="AB120" s="34"/>
    </row>
    <row r="121" spans="1:28" x14ac:dyDescent="0.25">
      <c r="A121" t="s">
        <v>64</v>
      </c>
      <c r="B121">
        <v>14</v>
      </c>
      <c r="C121" s="1" t="s">
        <v>66</v>
      </c>
      <c r="D121" s="1">
        <v>0.97840000000000005</v>
      </c>
      <c r="E121" s="2">
        <v>44652</v>
      </c>
      <c r="F121" s="2">
        <v>44742</v>
      </c>
      <c r="G121" s="1" t="s">
        <v>43</v>
      </c>
      <c r="H121" s="1" t="s">
        <v>38</v>
      </c>
      <c r="I121" s="3">
        <v>28</v>
      </c>
      <c r="J121" s="3">
        <f t="shared" si="40"/>
        <v>606.66666666666663</v>
      </c>
      <c r="K121" s="34">
        <f t="shared" si="58"/>
        <v>-80.170133333333411</v>
      </c>
      <c r="L121" s="34">
        <f t="shared" si="58"/>
        <v>-190.72933333333344</v>
      </c>
      <c r="M121" s="34">
        <f t="shared" si="58"/>
        <v>-488.1629333333334</v>
      </c>
      <c r="N121" s="34"/>
      <c r="O121" s="13">
        <v>25</v>
      </c>
      <c r="P121" s="3">
        <f t="shared" si="44"/>
        <v>541.66666666666663</v>
      </c>
      <c r="Q121" s="34">
        <f t="shared" si="59"/>
        <v>-425.97093333333339</v>
      </c>
      <c r="R121" s="34">
        <f t="shared" si="59"/>
        <v>-529.68133333333333</v>
      </c>
      <c r="S121" s="34">
        <f t="shared" si="59"/>
        <v>-670.57093333333353</v>
      </c>
      <c r="T121" s="13">
        <v>25</v>
      </c>
      <c r="U121" s="3">
        <f t="shared" si="45"/>
        <v>541.66666666666663</v>
      </c>
      <c r="V121" s="34">
        <f t="shared" si="60"/>
        <v>-425.97093333333339</v>
      </c>
      <c r="W121" s="34">
        <f t="shared" si="60"/>
        <v>-529.68133333333333</v>
      </c>
      <c r="X121" s="34">
        <f t="shared" si="60"/>
        <v>-670.57093333333353</v>
      </c>
      <c r="Y121" s="3">
        <v>0</v>
      </c>
      <c r="Z121" s="34"/>
      <c r="AA121" s="34"/>
      <c r="AB121" s="34"/>
    </row>
    <row r="122" spans="1:28" hidden="1" x14ac:dyDescent="0.25">
      <c r="A122" t="s">
        <v>64</v>
      </c>
      <c r="B122">
        <v>14</v>
      </c>
      <c r="C122" s="1" t="s">
        <v>66</v>
      </c>
      <c r="D122" s="1">
        <v>0.97840000000000005</v>
      </c>
      <c r="E122" s="2">
        <v>44652</v>
      </c>
      <c r="F122" s="2">
        <v>44742</v>
      </c>
      <c r="G122" s="1" t="s">
        <v>44</v>
      </c>
      <c r="H122" t="s">
        <v>38</v>
      </c>
      <c r="I122" s="3">
        <v>23</v>
      </c>
      <c r="J122" s="3">
        <f t="shared" si="40"/>
        <v>498.33333333333331</v>
      </c>
      <c r="O122" s="3">
        <v>25</v>
      </c>
      <c r="P122" s="3">
        <f t="shared" si="44"/>
        <v>541.66666666666663</v>
      </c>
      <c r="T122" s="3">
        <v>25</v>
      </c>
      <c r="U122" s="3">
        <f t="shared" si="45"/>
        <v>541.66666666666663</v>
      </c>
      <c r="Y122" s="3">
        <v>0</v>
      </c>
    </row>
    <row r="123" spans="1:28" hidden="1" x14ac:dyDescent="0.25">
      <c r="A123" t="s">
        <v>64</v>
      </c>
      <c r="B123">
        <v>14</v>
      </c>
      <c r="C123" s="1" t="s">
        <v>66</v>
      </c>
      <c r="D123" s="1">
        <v>0.97840000000000005</v>
      </c>
      <c r="E123" s="2">
        <v>44652</v>
      </c>
      <c r="F123" s="2">
        <v>44742</v>
      </c>
      <c r="G123" s="1" t="s">
        <v>45</v>
      </c>
      <c r="H123" t="s">
        <v>38</v>
      </c>
      <c r="I123" s="3">
        <v>45</v>
      </c>
      <c r="J123" s="3">
        <f t="shared" si="40"/>
        <v>975</v>
      </c>
      <c r="O123" s="3">
        <v>40</v>
      </c>
      <c r="P123" s="3">
        <f t="shared" si="44"/>
        <v>866.66666666666663</v>
      </c>
      <c r="T123" s="3">
        <v>40</v>
      </c>
      <c r="U123" s="3">
        <f t="shared" si="45"/>
        <v>866.66666666666663</v>
      </c>
      <c r="Y123" s="3">
        <v>0</v>
      </c>
    </row>
    <row r="124" spans="1:28" x14ac:dyDescent="0.25">
      <c r="A124" t="s">
        <v>64</v>
      </c>
      <c r="B124">
        <v>25</v>
      </c>
      <c r="C124" s="1" t="s">
        <v>67</v>
      </c>
      <c r="D124" s="1">
        <v>0.96619999999999995</v>
      </c>
      <c r="E124" s="2">
        <v>44652</v>
      </c>
      <c r="F124" s="2">
        <v>44742</v>
      </c>
      <c r="G124" s="1" t="s">
        <v>37</v>
      </c>
      <c r="H124" s="1" t="s">
        <v>38</v>
      </c>
      <c r="I124" s="3">
        <v>45</v>
      </c>
      <c r="J124" s="3">
        <f t="shared" si="40"/>
        <v>975</v>
      </c>
      <c r="K124" s="34">
        <f t="shared" ref="K124:M129" si="61">IF($G124="INF",$J124-H$3*$D124,IF(OR($G124="TOD", $G124="2YR"),$J124-H$4*$D124,$J124-H$5*$D124))</f>
        <v>-342.89679999999998</v>
      </c>
      <c r="L124" s="34">
        <f t="shared" si="61"/>
        <v>-594.10879999999997</v>
      </c>
      <c r="M124" s="34">
        <f t="shared" si="61"/>
        <v>-811.50379999999996</v>
      </c>
      <c r="N124" s="34"/>
      <c r="O124" s="13">
        <v>40</v>
      </c>
      <c r="P124" s="3">
        <f t="shared" si="44"/>
        <v>866.66666666666663</v>
      </c>
      <c r="Q124" s="34">
        <f t="shared" ref="Q124:S129" si="62">IF($P124=0,0,$P124-(P$3*$D124))</f>
        <v>-88.90513333333331</v>
      </c>
      <c r="R124" s="34">
        <f t="shared" si="62"/>
        <v>-191.3223333333334</v>
      </c>
      <c r="S124" s="34">
        <f t="shared" si="62"/>
        <v>-330.45513333333326</v>
      </c>
      <c r="T124" s="13">
        <v>40</v>
      </c>
      <c r="U124" s="3">
        <f t="shared" si="45"/>
        <v>866.66666666666663</v>
      </c>
      <c r="V124" s="34">
        <f t="shared" ref="V124:X129" si="63">IF($U124=0,0,$U124-(P$3*$D124))</f>
        <v>-88.90513333333331</v>
      </c>
      <c r="W124" s="34">
        <f t="shared" si="63"/>
        <v>-191.3223333333334</v>
      </c>
      <c r="X124" s="34">
        <f t="shared" si="63"/>
        <v>-330.45513333333326</v>
      </c>
      <c r="Y124" s="3">
        <v>0</v>
      </c>
      <c r="Z124" s="34"/>
      <c r="AA124" s="34"/>
      <c r="AB124" s="34"/>
    </row>
    <row r="125" spans="1:28" x14ac:dyDescent="0.25">
      <c r="A125" t="s">
        <v>64</v>
      </c>
      <c r="B125">
        <v>25</v>
      </c>
      <c r="C125" s="1" t="s">
        <v>67</v>
      </c>
      <c r="D125" s="1">
        <v>0.96619999999999995</v>
      </c>
      <c r="E125" s="2">
        <v>44652</v>
      </c>
      <c r="F125" s="2">
        <v>44742</v>
      </c>
      <c r="G125" s="1" t="s">
        <v>39</v>
      </c>
      <c r="H125" s="1" t="s">
        <v>38</v>
      </c>
      <c r="I125" s="3">
        <v>43</v>
      </c>
      <c r="J125" s="3">
        <f t="shared" si="40"/>
        <v>931.66666666666663</v>
      </c>
      <c r="K125" s="34">
        <f t="shared" si="61"/>
        <v>168.36866666666663</v>
      </c>
      <c r="L125" s="34">
        <f t="shared" si="61"/>
        <v>40.830266666666716</v>
      </c>
      <c r="M125" s="34">
        <f t="shared" si="61"/>
        <v>-462.55993333333333</v>
      </c>
      <c r="N125" s="34"/>
      <c r="O125" s="13">
        <v>34</v>
      </c>
      <c r="P125" s="3">
        <f t="shared" si="44"/>
        <v>736.66666666666663</v>
      </c>
      <c r="Q125" s="34">
        <f t="shared" si="62"/>
        <v>-218.90513333333331</v>
      </c>
      <c r="R125" s="34">
        <f t="shared" si="62"/>
        <v>-321.3223333333334</v>
      </c>
      <c r="S125" s="34">
        <f t="shared" si="62"/>
        <v>-460.45513333333326</v>
      </c>
      <c r="T125" s="13">
        <v>34</v>
      </c>
      <c r="U125" s="3">
        <f t="shared" si="45"/>
        <v>736.66666666666663</v>
      </c>
      <c r="V125" s="34">
        <f t="shared" si="63"/>
        <v>-218.90513333333331</v>
      </c>
      <c r="W125" s="34">
        <f t="shared" si="63"/>
        <v>-321.3223333333334</v>
      </c>
      <c r="X125" s="34">
        <f t="shared" si="63"/>
        <v>-460.45513333333326</v>
      </c>
      <c r="Y125" s="3">
        <v>0</v>
      </c>
      <c r="Z125" s="34"/>
      <c r="AA125" s="34"/>
      <c r="AB125" s="34"/>
    </row>
    <row r="126" spans="1:28" x14ac:dyDescent="0.25">
      <c r="A126" t="s">
        <v>64</v>
      </c>
      <c r="B126">
        <v>25</v>
      </c>
      <c r="C126" s="1" t="s">
        <v>67</v>
      </c>
      <c r="D126" s="1">
        <v>0.96619999999999995</v>
      </c>
      <c r="E126" s="2">
        <v>44652</v>
      </c>
      <c r="F126" s="2">
        <v>44742</v>
      </c>
      <c r="G126" s="1" t="s">
        <v>40</v>
      </c>
      <c r="H126" s="1" t="s">
        <v>38</v>
      </c>
      <c r="I126" s="3">
        <v>35</v>
      </c>
      <c r="J126" s="3">
        <f t="shared" si="40"/>
        <v>758.33333333333337</v>
      </c>
      <c r="K126" s="34">
        <f t="shared" si="61"/>
        <v>-4.9646666666666306</v>
      </c>
      <c r="L126" s="34">
        <f t="shared" si="61"/>
        <v>-132.50306666666654</v>
      </c>
      <c r="M126" s="34">
        <f t="shared" si="61"/>
        <v>-635.89326666666659</v>
      </c>
      <c r="N126" s="34"/>
      <c r="O126" s="13">
        <v>34</v>
      </c>
      <c r="P126" s="3">
        <f t="shared" si="44"/>
        <v>736.66666666666663</v>
      </c>
      <c r="Q126" s="34">
        <f t="shared" si="62"/>
        <v>-218.90513333333331</v>
      </c>
      <c r="R126" s="34">
        <f t="shared" si="62"/>
        <v>-321.3223333333334</v>
      </c>
      <c r="S126" s="34">
        <f t="shared" si="62"/>
        <v>-460.45513333333326</v>
      </c>
      <c r="T126" s="13">
        <v>34</v>
      </c>
      <c r="U126" s="3">
        <f t="shared" si="45"/>
        <v>736.66666666666663</v>
      </c>
      <c r="V126" s="34">
        <f t="shared" si="63"/>
        <v>-218.90513333333331</v>
      </c>
      <c r="W126" s="34">
        <f t="shared" si="63"/>
        <v>-321.3223333333334</v>
      </c>
      <c r="X126" s="34">
        <f t="shared" si="63"/>
        <v>-460.45513333333326</v>
      </c>
      <c r="Y126" s="3">
        <v>0</v>
      </c>
      <c r="Z126" s="34"/>
      <c r="AA126" s="34"/>
      <c r="AB126" s="34"/>
    </row>
    <row r="127" spans="1:28" x14ac:dyDescent="0.25">
      <c r="A127" t="s">
        <v>64</v>
      </c>
      <c r="B127">
        <v>25</v>
      </c>
      <c r="C127" s="1" t="s">
        <v>67</v>
      </c>
      <c r="D127" s="1">
        <v>0.96619999999999995</v>
      </c>
      <c r="E127" s="2">
        <v>44652</v>
      </c>
      <c r="F127" s="2">
        <v>44742</v>
      </c>
      <c r="G127" s="1" t="s">
        <v>41</v>
      </c>
      <c r="H127" s="1" t="s">
        <v>38</v>
      </c>
      <c r="I127" s="3">
        <v>28</v>
      </c>
      <c r="J127" s="3">
        <f t="shared" si="40"/>
        <v>606.66666666666663</v>
      </c>
      <c r="K127" s="34">
        <f t="shared" si="61"/>
        <v>-71.605733333333319</v>
      </c>
      <c r="L127" s="34">
        <f t="shared" si="61"/>
        <v>-180.78633333333335</v>
      </c>
      <c r="M127" s="34">
        <f t="shared" si="61"/>
        <v>-474.51113333333331</v>
      </c>
      <c r="N127" s="34"/>
      <c r="O127" s="13">
        <v>25</v>
      </c>
      <c r="P127" s="3">
        <f t="shared" si="44"/>
        <v>541.66666666666663</v>
      </c>
      <c r="Q127" s="34">
        <f t="shared" si="62"/>
        <v>-413.90513333333331</v>
      </c>
      <c r="R127" s="34">
        <f t="shared" si="62"/>
        <v>-516.3223333333334</v>
      </c>
      <c r="S127" s="34">
        <f t="shared" si="62"/>
        <v>-655.45513333333326</v>
      </c>
      <c r="T127" s="13">
        <v>25</v>
      </c>
      <c r="U127" s="3">
        <f t="shared" si="45"/>
        <v>541.66666666666663</v>
      </c>
      <c r="V127" s="34">
        <f t="shared" si="63"/>
        <v>-413.90513333333331</v>
      </c>
      <c r="W127" s="34">
        <f t="shared" si="63"/>
        <v>-516.3223333333334</v>
      </c>
      <c r="X127" s="34">
        <f t="shared" si="63"/>
        <v>-655.45513333333326</v>
      </c>
      <c r="Y127" s="3">
        <v>0</v>
      </c>
      <c r="Z127" s="34"/>
      <c r="AA127" s="34"/>
      <c r="AB127" s="34"/>
    </row>
    <row r="128" spans="1:28" x14ac:dyDescent="0.25">
      <c r="A128" t="s">
        <v>64</v>
      </c>
      <c r="B128">
        <v>25</v>
      </c>
      <c r="C128" s="1" t="s">
        <v>67</v>
      </c>
      <c r="D128" s="1">
        <v>0.96619999999999995</v>
      </c>
      <c r="E128" s="2">
        <v>44652</v>
      </c>
      <c r="F128" s="2">
        <v>44742</v>
      </c>
      <c r="G128" s="1" t="s">
        <v>42</v>
      </c>
      <c r="H128" s="1" t="s">
        <v>38</v>
      </c>
      <c r="I128" s="3">
        <v>28</v>
      </c>
      <c r="J128" s="3">
        <f t="shared" si="40"/>
        <v>606.66666666666663</v>
      </c>
      <c r="K128" s="34">
        <f t="shared" si="61"/>
        <v>-71.605733333333319</v>
      </c>
      <c r="L128" s="34">
        <f t="shared" si="61"/>
        <v>-180.78633333333335</v>
      </c>
      <c r="M128" s="34">
        <f t="shared" si="61"/>
        <v>-474.51113333333331</v>
      </c>
      <c r="N128" s="34"/>
      <c r="O128" s="13">
        <v>25</v>
      </c>
      <c r="P128" s="3">
        <f t="shared" si="44"/>
        <v>541.66666666666663</v>
      </c>
      <c r="Q128" s="34">
        <f t="shared" si="62"/>
        <v>-413.90513333333331</v>
      </c>
      <c r="R128" s="34">
        <f t="shared" si="62"/>
        <v>-516.3223333333334</v>
      </c>
      <c r="S128" s="34">
        <f t="shared" si="62"/>
        <v>-655.45513333333326</v>
      </c>
      <c r="T128" s="13">
        <v>25</v>
      </c>
      <c r="U128" s="3">
        <f t="shared" si="45"/>
        <v>541.66666666666663</v>
      </c>
      <c r="V128" s="34">
        <f t="shared" si="63"/>
        <v>-413.90513333333331</v>
      </c>
      <c r="W128" s="34">
        <f t="shared" si="63"/>
        <v>-516.3223333333334</v>
      </c>
      <c r="X128" s="34">
        <f t="shared" si="63"/>
        <v>-655.45513333333326</v>
      </c>
      <c r="Y128" s="3">
        <v>0</v>
      </c>
      <c r="Z128" s="34"/>
      <c r="AA128" s="34"/>
      <c r="AB128" s="34"/>
    </row>
    <row r="129" spans="1:28" x14ac:dyDescent="0.25">
      <c r="A129" t="s">
        <v>64</v>
      </c>
      <c r="B129">
        <v>25</v>
      </c>
      <c r="C129" s="1" t="s">
        <v>67</v>
      </c>
      <c r="D129" s="1">
        <v>0.96619999999999995</v>
      </c>
      <c r="E129" s="2">
        <v>44652</v>
      </c>
      <c r="F129" s="2">
        <v>44742</v>
      </c>
      <c r="G129" s="1" t="s">
        <v>43</v>
      </c>
      <c r="H129" s="1" t="s">
        <v>38</v>
      </c>
      <c r="I129" s="3">
        <v>28</v>
      </c>
      <c r="J129" s="3">
        <f t="shared" si="40"/>
        <v>606.66666666666663</v>
      </c>
      <c r="K129" s="34">
        <f t="shared" si="61"/>
        <v>-71.605733333333319</v>
      </c>
      <c r="L129" s="34">
        <f t="shared" si="61"/>
        <v>-180.78633333333335</v>
      </c>
      <c r="M129" s="34">
        <f t="shared" si="61"/>
        <v>-474.51113333333331</v>
      </c>
      <c r="N129" s="34"/>
      <c r="O129" s="13">
        <v>25</v>
      </c>
      <c r="P129" s="3">
        <f t="shared" si="44"/>
        <v>541.66666666666663</v>
      </c>
      <c r="Q129" s="34">
        <f t="shared" si="62"/>
        <v>-413.90513333333331</v>
      </c>
      <c r="R129" s="34">
        <f t="shared" si="62"/>
        <v>-516.3223333333334</v>
      </c>
      <c r="S129" s="34">
        <f t="shared" si="62"/>
        <v>-655.45513333333326</v>
      </c>
      <c r="T129" s="13">
        <v>25</v>
      </c>
      <c r="U129" s="3">
        <f t="shared" si="45"/>
        <v>541.66666666666663</v>
      </c>
      <c r="V129" s="34">
        <f t="shared" si="63"/>
        <v>-413.90513333333331</v>
      </c>
      <c r="W129" s="34">
        <f t="shared" si="63"/>
        <v>-516.3223333333334</v>
      </c>
      <c r="X129" s="34">
        <f t="shared" si="63"/>
        <v>-655.45513333333326</v>
      </c>
      <c r="Y129" s="3">
        <v>0</v>
      </c>
      <c r="Z129" s="34"/>
      <c r="AA129" s="34"/>
      <c r="AB129" s="34"/>
    </row>
    <row r="130" spans="1:28" hidden="1" x14ac:dyDescent="0.25">
      <c r="A130" t="s">
        <v>64</v>
      </c>
      <c r="B130">
        <v>25</v>
      </c>
      <c r="C130" s="1" t="s">
        <v>67</v>
      </c>
      <c r="D130" s="1">
        <v>0.96619999999999995</v>
      </c>
      <c r="E130" s="2">
        <v>44652</v>
      </c>
      <c r="F130" s="2">
        <v>44742</v>
      </c>
      <c r="G130" s="1" t="s">
        <v>44</v>
      </c>
      <c r="H130" t="s">
        <v>38</v>
      </c>
      <c r="I130" s="3">
        <v>23</v>
      </c>
      <c r="J130" s="3">
        <f t="shared" si="40"/>
        <v>498.33333333333331</v>
      </c>
      <c r="O130" s="3">
        <v>25</v>
      </c>
      <c r="P130" s="3">
        <f t="shared" si="44"/>
        <v>541.66666666666663</v>
      </c>
      <c r="T130" s="3">
        <v>25</v>
      </c>
      <c r="U130" s="3">
        <f t="shared" si="45"/>
        <v>541.66666666666663</v>
      </c>
      <c r="Y130" s="3">
        <v>0</v>
      </c>
    </row>
    <row r="131" spans="1:28" hidden="1" x14ac:dyDescent="0.25">
      <c r="A131" t="s">
        <v>64</v>
      </c>
      <c r="B131">
        <v>25</v>
      </c>
      <c r="C131" s="1" t="s">
        <v>67</v>
      </c>
      <c r="D131" s="1">
        <v>0.96619999999999995</v>
      </c>
      <c r="E131" s="2">
        <v>44652</v>
      </c>
      <c r="F131" s="2">
        <v>44742</v>
      </c>
      <c r="G131" s="1" t="s">
        <v>45</v>
      </c>
      <c r="H131" t="s">
        <v>38</v>
      </c>
      <c r="I131" s="3">
        <v>45</v>
      </c>
      <c r="J131" s="3">
        <f t="shared" si="40"/>
        <v>975</v>
      </c>
      <c r="O131" s="3">
        <v>36</v>
      </c>
      <c r="P131" s="3">
        <f t="shared" si="44"/>
        <v>780</v>
      </c>
      <c r="T131" s="3">
        <v>36</v>
      </c>
      <c r="U131" s="3">
        <f t="shared" si="45"/>
        <v>780</v>
      </c>
      <c r="Y131" s="3">
        <v>0</v>
      </c>
    </row>
    <row r="132" spans="1:28" x14ac:dyDescent="0.25">
      <c r="A132" t="s">
        <v>64</v>
      </c>
      <c r="B132">
        <v>28</v>
      </c>
      <c r="C132" s="1" t="s">
        <v>68</v>
      </c>
      <c r="D132" s="1">
        <v>0.95689999999999997</v>
      </c>
      <c r="E132" s="2">
        <v>44652</v>
      </c>
      <c r="F132" s="2">
        <v>44742</v>
      </c>
      <c r="G132" s="1" t="s">
        <v>37</v>
      </c>
      <c r="H132" s="1" t="s">
        <v>38</v>
      </c>
      <c r="I132" s="3">
        <v>45</v>
      </c>
      <c r="J132" s="3">
        <f t="shared" si="40"/>
        <v>975</v>
      </c>
      <c r="K132" s="34">
        <f t="shared" ref="K132:M137" si="64">IF($G132="INF",$J132-H$3*$D132,IF(OR($G132="TOD", $G132="2YR"),$J132-H$4*$D132,$J132-H$5*$D132))</f>
        <v>-330.21159999999986</v>
      </c>
      <c r="L132" s="34">
        <f t="shared" si="64"/>
        <v>-579.00559999999996</v>
      </c>
      <c r="M132" s="34">
        <f t="shared" si="64"/>
        <v>-794.30809999999997</v>
      </c>
      <c r="N132" s="34"/>
      <c r="O132" s="13">
        <v>45</v>
      </c>
      <c r="P132" s="3">
        <f t="shared" si="44"/>
        <v>975</v>
      </c>
      <c r="Q132" s="34">
        <f t="shared" ref="Q132:S137" si="65">IF($P132=0,0,$P132-(P$3*$D132))</f>
        <v>28.625900000000001</v>
      </c>
      <c r="R132" s="34">
        <f t="shared" si="65"/>
        <v>-72.805499999999938</v>
      </c>
      <c r="S132" s="34">
        <f t="shared" si="65"/>
        <v>-210.59909999999991</v>
      </c>
      <c r="T132" s="13">
        <v>45</v>
      </c>
      <c r="U132" s="3">
        <f t="shared" si="45"/>
        <v>975</v>
      </c>
      <c r="V132" s="34">
        <f t="shared" ref="V132:X137" si="66">IF($U132=0,0,$U132-(P$3*$D132))</f>
        <v>28.625900000000001</v>
      </c>
      <c r="W132" s="34">
        <f t="shared" si="66"/>
        <v>-72.805499999999938</v>
      </c>
      <c r="X132" s="34">
        <f t="shared" si="66"/>
        <v>-210.59909999999991</v>
      </c>
      <c r="Y132" s="3">
        <v>0</v>
      </c>
      <c r="Z132" s="34"/>
      <c r="AA132" s="34"/>
      <c r="AB132" s="34"/>
    </row>
    <row r="133" spans="1:28" x14ac:dyDescent="0.25">
      <c r="A133" t="s">
        <v>64</v>
      </c>
      <c r="B133">
        <v>28</v>
      </c>
      <c r="C133" s="1" t="s">
        <v>68</v>
      </c>
      <c r="D133" s="1">
        <v>0.95689999999999997</v>
      </c>
      <c r="E133" s="2">
        <v>44652</v>
      </c>
      <c r="F133" s="2">
        <v>44742</v>
      </c>
      <c r="G133" s="1" t="s">
        <v>39</v>
      </c>
      <c r="H133" s="1" t="s">
        <v>38</v>
      </c>
      <c r="I133" s="3">
        <v>43</v>
      </c>
      <c r="J133" s="3">
        <f t="shared" si="40"/>
        <v>931.66666666666663</v>
      </c>
      <c r="K133" s="34">
        <f t="shared" si="64"/>
        <v>175.71566666666661</v>
      </c>
      <c r="L133" s="34">
        <f t="shared" si="64"/>
        <v>49.404866666666635</v>
      </c>
      <c r="M133" s="34">
        <f t="shared" si="64"/>
        <v>-449.14003333333324</v>
      </c>
      <c r="N133" s="34"/>
      <c r="O133" s="13">
        <v>43</v>
      </c>
      <c r="P133" s="3">
        <f t="shared" si="44"/>
        <v>931.66666666666663</v>
      </c>
      <c r="Q133" s="34">
        <f t="shared" si="65"/>
        <v>-14.70743333333337</v>
      </c>
      <c r="R133" s="34">
        <f t="shared" si="65"/>
        <v>-116.13883333333331</v>
      </c>
      <c r="S133" s="34">
        <f t="shared" si="65"/>
        <v>-253.93243333333328</v>
      </c>
      <c r="T133" s="13">
        <v>43</v>
      </c>
      <c r="U133" s="3">
        <f t="shared" si="45"/>
        <v>931.66666666666663</v>
      </c>
      <c r="V133" s="34">
        <f t="shared" si="66"/>
        <v>-14.70743333333337</v>
      </c>
      <c r="W133" s="34">
        <f t="shared" si="66"/>
        <v>-116.13883333333331</v>
      </c>
      <c r="X133" s="34">
        <f t="shared" si="66"/>
        <v>-253.93243333333328</v>
      </c>
      <c r="Y133" s="3">
        <v>0</v>
      </c>
      <c r="Z133" s="34"/>
      <c r="AA133" s="34"/>
      <c r="AB133" s="34"/>
    </row>
    <row r="134" spans="1:28" x14ac:dyDescent="0.25">
      <c r="A134" t="s">
        <v>64</v>
      </c>
      <c r="B134">
        <v>28</v>
      </c>
      <c r="C134" s="1" t="s">
        <v>68</v>
      </c>
      <c r="D134" s="1">
        <v>0.95689999999999997</v>
      </c>
      <c r="E134" s="2">
        <v>44652</v>
      </c>
      <c r="F134" s="2">
        <v>44742</v>
      </c>
      <c r="G134" s="1" t="s">
        <v>40</v>
      </c>
      <c r="H134" s="1" t="s">
        <v>38</v>
      </c>
      <c r="I134" s="3">
        <v>35</v>
      </c>
      <c r="J134" s="3">
        <f t="shared" si="40"/>
        <v>758.33333333333337</v>
      </c>
      <c r="K134" s="34">
        <f t="shared" si="64"/>
        <v>2.3823333333333494</v>
      </c>
      <c r="L134" s="34">
        <f t="shared" si="64"/>
        <v>-123.92846666666662</v>
      </c>
      <c r="M134" s="34">
        <f t="shared" si="64"/>
        <v>-622.47336666666649</v>
      </c>
      <c r="N134" s="34"/>
      <c r="O134" s="13">
        <v>35</v>
      </c>
      <c r="P134" s="3">
        <f t="shared" si="44"/>
        <v>758.33333333333337</v>
      </c>
      <c r="Q134" s="34">
        <f t="shared" si="65"/>
        <v>-188.04076666666663</v>
      </c>
      <c r="R134" s="34">
        <f t="shared" si="65"/>
        <v>-289.47216666666657</v>
      </c>
      <c r="S134" s="34">
        <f t="shared" si="65"/>
        <v>-427.26576666666654</v>
      </c>
      <c r="T134" s="13">
        <v>35</v>
      </c>
      <c r="U134" s="3">
        <f t="shared" si="45"/>
        <v>758.33333333333337</v>
      </c>
      <c r="V134" s="34">
        <f t="shared" si="66"/>
        <v>-188.04076666666663</v>
      </c>
      <c r="W134" s="34">
        <f t="shared" si="66"/>
        <v>-289.47216666666657</v>
      </c>
      <c r="X134" s="34">
        <f t="shared" si="66"/>
        <v>-427.26576666666654</v>
      </c>
      <c r="Y134" s="3">
        <v>0</v>
      </c>
      <c r="Z134" s="34"/>
      <c r="AA134" s="34"/>
      <c r="AB134" s="34"/>
    </row>
    <row r="135" spans="1:28" x14ac:dyDescent="0.25">
      <c r="A135" t="s">
        <v>64</v>
      </c>
      <c r="B135">
        <v>28</v>
      </c>
      <c r="C135" s="1" t="s">
        <v>68</v>
      </c>
      <c r="D135" s="1">
        <v>0.95689999999999997</v>
      </c>
      <c r="E135" s="2">
        <v>44652</v>
      </c>
      <c r="F135" s="2">
        <v>44742</v>
      </c>
      <c r="G135" s="1" t="s">
        <v>41</v>
      </c>
      <c r="H135" s="1" t="s">
        <v>38</v>
      </c>
      <c r="I135" s="3">
        <v>29</v>
      </c>
      <c r="J135" s="3">
        <f t="shared" si="40"/>
        <v>628.33333333333337</v>
      </c>
      <c r="K135" s="34">
        <f t="shared" si="64"/>
        <v>-43.410466666666593</v>
      </c>
      <c r="L135" s="34">
        <f t="shared" si="64"/>
        <v>-151.54016666666655</v>
      </c>
      <c r="M135" s="34">
        <f t="shared" si="64"/>
        <v>-442.43776666666656</v>
      </c>
      <c r="N135" s="34"/>
      <c r="O135" s="13">
        <v>30</v>
      </c>
      <c r="P135" s="3">
        <f t="shared" si="44"/>
        <v>650</v>
      </c>
      <c r="Q135" s="34">
        <f t="shared" si="65"/>
        <v>-296.3741</v>
      </c>
      <c r="R135" s="34">
        <f t="shared" si="65"/>
        <v>-397.80549999999994</v>
      </c>
      <c r="S135" s="34">
        <f t="shared" si="65"/>
        <v>-535.59909999999991</v>
      </c>
      <c r="T135" s="13">
        <v>30</v>
      </c>
      <c r="U135" s="3">
        <f t="shared" si="45"/>
        <v>650</v>
      </c>
      <c r="V135" s="34">
        <f t="shared" si="66"/>
        <v>-296.3741</v>
      </c>
      <c r="W135" s="34">
        <f t="shared" si="66"/>
        <v>-397.80549999999994</v>
      </c>
      <c r="X135" s="34">
        <f t="shared" si="66"/>
        <v>-535.59909999999991</v>
      </c>
      <c r="Y135" s="3">
        <v>0</v>
      </c>
      <c r="Z135" s="34"/>
      <c r="AA135" s="34"/>
      <c r="AB135" s="34"/>
    </row>
    <row r="136" spans="1:28" x14ac:dyDescent="0.25">
      <c r="A136" t="s">
        <v>64</v>
      </c>
      <c r="B136">
        <v>28</v>
      </c>
      <c r="C136" s="1" t="s">
        <v>68</v>
      </c>
      <c r="D136" s="1">
        <v>0.95689999999999997</v>
      </c>
      <c r="E136" s="2">
        <v>44652</v>
      </c>
      <c r="F136" s="2">
        <v>44742</v>
      </c>
      <c r="G136" s="1" t="s">
        <v>42</v>
      </c>
      <c r="H136" s="1" t="s">
        <v>38</v>
      </c>
      <c r="I136" s="3">
        <v>29</v>
      </c>
      <c r="J136" s="3">
        <f t="shared" si="40"/>
        <v>628.33333333333337</v>
      </c>
      <c r="K136" s="34">
        <f t="shared" si="64"/>
        <v>-43.410466666666593</v>
      </c>
      <c r="L136" s="34">
        <f t="shared" si="64"/>
        <v>-151.54016666666655</v>
      </c>
      <c r="M136" s="34">
        <f t="shared" si="64"/>
        <v>-442.43776666666656</v>
      </c>
      <c r="N136" s="34"/>
      <c r="O136" s="13">
        <v>30</v>
      </c>
      <c r="P136" s="3">
        <f t="shared" si="44"/>
        <v>650</v>
      </c>
      <c r="Q136" s="34">
        <f t="shared" si="65"/>
        <v>-296.3741</v>
      </c>
      <c r="R136" s="34">
        <f t="shared" si="65"/>
        <v>-397.80549999999994</v>
      </c>
      <c r="S136" s="34">
        <f t="shared" si="65"/>
        <v>-535.59909999999991</v>
      </c>
      <c r="T136" s="13">
        <v>30</v>
      </c>
      <c r="U136" s="3">
        <f t="shared" si="45"/>
        <v>650</v>
      </c>
      <c r="V136" s="34">
        <f t="shared" si="66"/>
        <v>-296.3741</v>
      </c>
      <c r="W136" s="34">
        <f t="shared" si="66"/>
        <v>-397.80549999999994</v>
      </c>
      <c r="X136" s="34">
        <f t="shared" si="66"/>
        <v>-535.59909999999991</v>
      </c>
      <c r="Y136" s="3">
        <v>0</v>
      </c>
      <c r="Z136" s="34"/>
      <c r="AA136" s="34"/>
      <c r="AB136" s="34"/>
    </row>
    <row r="137" spans="1:28" x14ac:dyDescent="0.25">
      <c r="A137" t="s">
        <v>64</v>
      </c>
      <c r="B137">
        <v>28</v>
      </c>
      <c r="C137" s="1" t="s">
        <v>68</v>
      </c>
      <c r="D137" s="1">
        <v>0.95689999999999997</v>
      </c>
      <c r="E137" s="2">
        <v>44652</v>
      </c>
      <c r="F137" s="2">
        <v>44742</v>
      </c>
      <c r="G137" s="1" t="s">
        <v>43</v>
      </c>
      <c r="H137" s="1" t="s">
        <v>38</v>
      </c>
      <c r="I137" s="3">
        <v>29</v>
      </c>
      <c r="J137" s="3">
        <f t="shared" si="40"/>
        <v>628.33333333333337</v>
      </c>
      <c r="K137" s="34">
        <f t="shared" si="64"/>
        <v>-43.410466666666593</v>
      </c>
      <c r="L137" s="34">
        <f t="shared" si="64"/>
        <v>-151.54016666666655</v>
      </c>
      <c r="M137" s="34">
        <f t="shared" si="64"/>
        <v>-442.43776666666656</v>
      </c>
      <c r="N137" s="34"/>
      <c r="O137" s="13">
        <v>30</v>
      </c>
      <c r="P137" s="3">
        <f t="shared" si="44"/>
        <v>650</v>
      </c>
      <c r="Q137" s="34">
        <f t="shared" si="65"/>
        <v>-296.3741</v>
      </c>
      <c r="R137" s="34">
        <f t="shared" si="65"/>
        <v>-397.80549999999994</v>
      </c>
      <c r="S137" s="34">
        <f t="shared" si="65"/>
        <v>-535.59909999999991</v>
      </c>
      <c r="T137" s="13">
        <v>30</v>
      </c>
      <c r="U137" s="3">
        <f t="shared" si="45"/>
        <v>650</v>
      </c>
      <c r="V137" s="34">
        <f t="shared" si="66"/>
        <v>-296.3741</v>
      </c>
      <c r="W137" s="34">
        <f t="shared" si="66"/>
        <v>-397.80549999999994</v>
      </c>
      <c r="X137" s="34">
        <f t="shared" si="66"/>
        <v>-535.59909999999991</v>
      </c>
      <c r="Y137" s="3">
        <v>0</v>
      </c>
      <c r="Z137" s="34"/>
      <c r="AA137" s="34"/>
      <c r="AB137" s="34"/>
    </row>
    <row r="138" spans="1:28" hidden="1" x14ac:dyDescent="0.25">
      <c r="A138" t="s">
        <v>64</v>
      </c>
      <c r="B138">
        <v>28</v>
      </c>
      <c r="C138" s="1" t="s">
        <v>68</v>
      </c>
      <c r="D138" s="1">
        <v>0.95689999999999997</v>
      </c>
      <c r="E138" s="2">
        <v>44652</v>
      </c>
      <c r="F138" s="2">
        <v>44742</v>
      </c>
      <c r="G138" s="1" t="s">
        <v>44</v>
      </c>
      <c r="H138" t="s">
        <v>38</v>
      </c>
      <c r="I138" s="3">
        <v>23</v>
      </c>
      <c r="J138" s="3">
        <f t="shared" si="40"/>
        <v>498.33333333333331</v>
      </c>
      <c r="O138" s="3">
        <v>25</v>
      </c>
      <c r="P138" s="3">
        <f t="shared" si="44"/>
        <v>541.66666666666663</v>
      </c>
      <c r="T138" s="3">
        <v>25</v>
      </c>
      <c r="U138" s="3">
        <f t="shared" si="45"/>
        <v>541.66666666666663</v>
      </c>
      <c r="Y138" s="3">
        <v>0</v>
      </c>
    </row>
    <row r="139" spans="1:28" hidden="1" x14ac:dyDescent="0.25">
      <c r="A139" t="s">
        <v>64</v>
      </c>
      <c r="B139">
        <v>28</v>
      </c>
      <c r="C139" s="1" t="s">
        <v>68</v>
      </c>
      <c r="D139" s="1">
        <v>0.95689999999999997</v>
      </c>
      <c r="E139" s="2">
        <v>44652</v>
      </c>
      <c r="F139" s="2">
        <v>44742</v>
      </c>
      <c r="G139" s="1" t="s">
        <v>45</v>
      </c>
      <c r="H139" t="s">
        <v>38</v>
      </c>
      <c r="I139" s="3">
        <v>42</v>
      </c>
      <c r="J139" s="3">
        <f t="shared" si="40"/>
        <v>910</v>
      </c>
      <c r="O139" s="3">
        <v>42</v>
      </c>
      <c r="P139" s="3">
        <f t="shared" si="44"/>
        <v>910</v>
      </c>
      <c r="T139" s="3">
        <v>42</v>
      </c>
      <c r="U139" s="3">
        <f t="shared" si="45"/>
        <v>910</v>
      </c>
      <c r="Y139" s="3">
        <v>0</v>
      </c>
    </row>
    <row r="140" spans="1:28" s="29" customFormat="1" x14ac:dyDescent="0.25">
      <c r="A140" s="29" t="s">
        <v>69</v>
      </c>
      <c r="B140">
        <v>29</v>
      </c>
      <c r="C140" s="30" t="s">
        <v>70</v>
      </c>
      <c r="D140" s="30">
        <v>1.0046999999999999</v>
      </c>
      <c r="E140" s="2">
        <v>44531</v>
      </c>
      <c r="F140" s="2">
        <v>44742</v>
      </c>
      <c r="G140" s="30" t="s">
        <v>37</v>
      </c>
      <c r="H140" s="30" t="s">
        <v>38</v>
      </c>
      <c r="I140" s="31">
        <v>42</v>
      </c>
      <c r="J140" s="31">
        <f t="shared" ref="J140:J203" si="67">IFERROR((I140*260)/12,0)</f>
        <v>910</v>
      </c>
      <c r="K140" s="32">
        <f t="shared" ref="K140:M145" si="68">IF($G140="INF",$J140-H$3*$D140,IF(OR($G140="TOD", $G140="2YR"),$J140-H$4*$D140,$J140-H$5*$D140))</f>
        <v>-460.41079999999988</v>
      </c>
      <c r="L140" s="32">
        <f t="shared" si="68"/>
        <v>-721.63279999999986</v>
      </c>
      <c r="M140" s="32">
        <f t="shared" si="68"/>
        <v>-947.69029999999975</v>
      </c>
      <c r="N140" s="32"/>
      <c r="O140" s="33">
        <v>34</v>
      </c>
      <c r="P140" s="31">
        <f t="shared" si="44"/>
        <v>736.66666666666663</v>
      </c>
      <c r="Q140" s="32">
        <f t="shared" ref="Q140:S145" si="69">IF($P140=0,0,$P140-(P$3*$D140))</f>
        <v>-256.98163333333332</v>
      </c>
      <c r="R140" s="32">
        <f t="shared" si="69"/>
        <v>-363.4798333333332</v>
      </c>
      <c r="S140" s="32">
        <f t="shared" si="69"/>
        <v>-508.15663333333339</v>
      </c>
      <c r="T140" s="33">
        <v>34</v>
      </c>
      <c r="U140" s="31">
        <f t="shared" si="45"/>
        <v>736.66666666666663</v>
      </c>
      <c r="V140" s="32">
        <f t="shared" ref="V140:X145" si="70">IF($U140=0,0,$U140-(P$3*$D140))</f>
        <v>-256.98163333333332</v>
      </c>
      <c r="W140" s="32">
        <f t="shared" si="70"/>
        <v>-363.4798333333332</v>
      </c>
      <c r="X140" s="32">
        <f t="shared" si="70"/>
        <v>-508.15663333333339</v>
      </c>
      <c r="Y140" s="3">
        <v>0</v>
      </c>
      <c r="Z140" s="32"/>
      <c r="AA140" s="32"/>
      <c r="AB140" s="32"/>
    </row>
    <row r="141" spans="1:28" s="29" customFormat="1" x14ac:dyDescent="0.25">
      <c r="A141" s="29" t="s">
        <v>69</v>
      </c>
      <c r="B141">
        <v>29</v>
      </c>
      <c r="C141" s="30" t="s">
        <v>70</v>
      </c>
      <c r="D141" s="30">
        <v>1.0046999999999999</v>
      </c>
      <c r="E141" s="2">
        <v>44531</v>
      </c>
      <c r="F141" s="2">
        <v>44742</v>
      </c>
      <c r="G141" s="30" t="s">
        <v>39</v>
      </c>
      <c r="H141" s="30" t="s">
        <v>38</v>
      </c>
      <c r="I141" s="31">
        <v>36.799999999999997</v>
      </c>
      <c r="J141" s="31">
        <f t="shared" si="67"/>
        <v>797.33333333333337</v>
      </c>
      <c r="K141" s="32">
        <f t="shared" si="68"/>
        <v>3.6203333333334058</v>
      </c>
      <c r="L141" s="32">
        <f t="shared" si="68"/>
        <v>-129.00006666666661</v>
      </c>
      <c r="M141" s="32">
        <f t="shared" si="68"/>
        <v>-652.44876666666653</v>
      </c>
      <c r="N141" s="32"/>
      <c r="O141" s="33">
        <v>30</v>
      </c>
      <c r="P141" s="31">
        <f t="shared" ref="P141:P204" si="71">IFERROR((O141*260)/12,0)</f>
        <v>650</v>
      </c>
      <c r="Q141" s="32">
        <f t="shared" si="69"/>
        <v>-343.64829999999995</v>
      </c>
      <c r="R141" s="32">
        <f t="shared" si="69"/>
        <v>-450.14649999999983</v>
      </c>
      <c r="S141" s="32">
        <f t="shared" si="69"/>
        <v>-594.82330000000002</v>
      </c>
      <c r="T141" s="33">
        <v>30</v>
      </c>
      <c r="U141" s="31">
        <f t="shared" ref="U141:U204" si="72">IFERROR((T141*260)/12,0)</f>
        <v>650</v>
      </c>
      <c r="V141" s="32">
        <f t="shared" si="70"/>
        <v>-343.64829999999995</v>
      </c>
      <c r="W141" s="32">
        <f t="shared" si="70"/>
        <v>-450.14649999999983</v>
      </c>
      <c r="X141" s="32">
        <f t="shared" si="70"/>
        <v>-594.82330000000002</v>
      </c>
      <c r="Y141" s="3">
        <v>0</v>
      </c>
      <c r="Z141" s="32"/>
      <c r="AA141" s="32"/>
      <c r="AB141" s="32"/>
    </row>
    <row r="142" spans="1:28" s="29" customFormat="1" x14ac:dyDescent="0.25">
      <c r="A142" s="29" t="s">
        <v>69</v>
      </c>
      <c r="B142">
        <v>29</v>
      </c>
      <c r="C142" s="30" t="s">
        <v>70</v>
      </c>
      <c r="D142" s="30">
        <v>1.0046999999999999</v>
      </c>
      <c r="E142" s="2">
        <v>44531</v>
      </c>
      <c r="F142" s="2">
        <v>44742</v>
      </c>
      <c r="G142" s="30" t="s">
        <v>40</v>
      </c>
      <c r="H142" s="30" t="s">
        <v>38</v>
      </c>
      <c r="I142" s="31">
        <v>28.73</v>
      </c>
      <c r="J142" s="31">
        <f t="shared" si="67"/>
        <v>622.48333333333335</v>
      </c>
      <c r="K142" s="32">
        <f t="shared" si="68"/>
        <v>-171.22966666666662</v>
      </c>
      <c r="L142" s="32">
        <f t="shared" si="68"/>
        <v>-303.85006666666663</v>
      </c>
      <c r="M142" s="32">
        <f t="shared" si="68"/>
        <v>-827.29876666666655</v>
      </c>
      <c r="N142" s="32"/>
      <c r="O142" s="33">
        <v>25.5</v>
      </c>
      <c r="P142" s="31">
        <f t="shared" si="71"/>
        <v>552.5</v>
      </c>
      <c r="Q142" s="32">
        <f t="shared" si="69"/>
        <v>-441.14829999999995</v>
      </c>
      <c r="R142" s="32">
        <f t="shared" si="69"/>
        <v>-547.64649999999983</v>
      </c>
      <c r="S142" s="32">
        <f t="shared" si="69"/>
        <v>-692.32330000000002</v>
      </c>
      <c r="T142" s="33">
        <v>25.5</v>
      </c>
      <c r="U142" s="31">
        <f t="shared" si="72"/>
        <v>552.5</v>
      </c>
      <c r="V142" s="32">
        <f t="shared" si="70"/>
        <v>-441.14829999999995</v>
      </c>
      <c r="W142" s="32">
        <f t="shared" si="70"/>
        <v>-547.64649999999983</v>
      </c>
      <c r="X142" s="32">
        <f t="shared" si="70"/>
        <v>-692.32330000000002</v>
      </c>
      <c r="Y142" s="3">
        <v>0</v>
      </c>
      <c r="Z142" s="32"/>
      <c r="AA142" s="32"/>
      <c r="AB142" s="32"/>
    </row>
    <row r="143" spans="1:28" s="29" customFormat="1" x14ac:dyDescent="0.25">
      <c r="A143" s="29" t="s">
        <v>69</v>
      </c>
      <c r="B143">
        <v>29</v>
      </c>
      <c r="C143" s="30" t="s">
        <v>70</v>
      </c>
      <c r="D143" s="30">
        <v>1.0046999999999999</v>
      </c>
      <c r="E143" s="2">
        <v>44531</v>
      </c>
      <c r="F143" s="2">
        <v>44742</v>
      </c>
      <c r="G143" s="30" t="s">
        <v>41</v>
      </c>
      <c r="H143" s="30" t="s">
        <v>38</v>
      </c>
      <c r="I143" s="31">
        <v>27.9</v>
      </c>
      <c r="J143" s="31">
        <f t="shared" si="67"/>
        <v>604.5</v>
      </c>
      <c r="K143" s="32">
        <f t="shared" si="68"/>
        <v>-100.79939999999999</v>
      </c>
      <c r="L143" s="32">
        <f t="shared" si="68"/>
        <v>-214.33049999999992</v>
      </c>
      <c r="M143" s="32">
        <f t="shared" si="68"/>
        <v>-519.75929999999994</v>
      </c>
      <c r="N143" s="32"/>
      <c r="O143" s="33">
        <v>22.62</v>
      </c>
      <c r="P143" s="31">
        <f t="shared" si="71"/>
        <v>490.09999999999997</v>
      </c>
      <c r="Q143" s="32">
        <f t="shared" si="69"/>
        <v>-503.54829999999998</v>
      </c>
      <c r="R143" s="32">
        <f t="shared" si="69"/>
        <v>-610.04649999999992</v>
      </c>
      <c r="S143" s="32">
        <f t="shared" si="69"/>
        <v>-754.72330000000011</v>
      </c>
      <c r="T143" s="33">
        <v>22.62</v>
      </c>
      <c r="U143" s="31">
        <f t="shared" si="72"/>
        <v>490.09999999999997</v>
      </c>
      <c r="V143" s="32">
        <f t="shared" si="70"/>
        <v>-503.54829999999998</v>
      </c>
      <c r="W143" s="32">
        <f t="shared" si="70"/>
        <v>-610.04649999999992</v>
      </c>
      <c r="X143" s="32">
        <f t="shared" si="70"/>
        <v>-754.72330000000011</v>
      </c>
      <c r="Y143" s="3">
        <v>0</v>
      </c>
      <c r="Z143" s="32"/>
      <c r="AA143" s="32"/>
      <c r="AB143" s="32"/>
    </row>
    <row r="144" spans="1:28" s="29" customFormat="1" x14ac:dyDescent="0.25">
      <c r="A144" s="29" t="s">
        <v>69</v>
      </c>
      <c r="B144">
        <v>29</v>
      </c>
      <c r="C144" s="30" t="s">
        <v>70</v>
      </c>
      <c r="D144" s="30">
        <v>1.0046999999999999</v>
      </c>
      <c r="E144" s="2">
        <v>44531</v>
      </c>
      <c r="F144" s="2">
        <v>44742</v>
      </c>
      <c r="G144" s="30" t="s">
        <v>42</v>
      </c>
      <c r="H144" s="30" t="s">
        <v>38</v>
      </c>
      <c r="I144" s="31">
        <v>27</v>
      </c>
      <c r="J144" s="31">
        <f t="shared" si="67"/>
        <v>585</v>
      </c>
      <c r="K144" s="32">
        <f t="shared" si="68"/>
        <v>-120.29939999999999</v>
      </c>
      <c r="L144" s="32">
        <f t="shared" si="68"/>
        <v>-233.83049999999992</v>
      </c>
      <c r="M144" s="32">
        <f t="shared" si="68"/>
        <v>-539.25929999999994</v>
      </c>
      <c r="N144" s="32"/>
      <c r="O144" s="33">
        <v>21.84</v>
      </c>
      <c r="P144" s="31">
        <f t="shared" si="71"/>
        <v>473.2</v>
      </c>
      <c r="Q144" s="32">
        <f t="shared" si="69"/>
        <v>-520.44830000000002</v>
      </c>
      <c r="R144" s="32">
        <f t="shared" si="69"/>
        <v>-626.94649999999979</v>
      </c>
      <c r="S144" s="32">
        <f t="shared" si="69"/>
        <v>-771.62329999999997</v>
      </c>
      <c r="T144" s="33">
        <v>21.84</v>
      </c>
      <c r="U144" s="31">
        <f t="shared" si="72"/>
        <v>473.2</v>
      </c>
      <c r="V144" s="32">
        <f t="shared" si="70"/>
        <v>-520.44830000000002</v>
      </c>
      <c r="W144" s="32">
        <f t="shared" si="70"/>
        <v>-626.94649999999979</v>
      </c>
      <c r="X144" s="32">
        <f t="shared" si="70"/>
        <v>-771.62329999999997</v>
      </c>
      <c r="Y144" s="3">
        <v>0</v>
      </c>
      <c r="Z144" s="32"/>
      <c r="AA144" s="32"/>
      <c r="AB144" s="32"/>
    </row>
    <row r="145" spans="1:28" s="29" customFormat="1" x14ac:dyDescent="0.25">
      <c r="A145" s="29" t="s">
        <v>69</v>
      </c>
      <c r="B145">
        <v>29</v>
      </c>
      <c r="C145" s="30" t="s">
        <v>70</v>
      </c>
      <c r="D145" s="30">
        <v>1.0046999999999999</v>
      </c>
      <c r="E145" s="2">
        <v>44531</v>
      </c>
      <c r="F145" s="2">
        <v>44742</v>
      </c>
      <c r="G145" s="30" t="s">
        <v>43</v>
      </c>
      <c r="H145" s="30" t="s">
        <v>38</v>
      </c>
      <c r="I145" s="31">
        <v>27</v>
      </c>
      <c r="J145" s="31">
        <f t="shared" si="67"/>
        <v>585</v>
      </c>
      <c r="K145" s="32">
        <f t="shared" si="68"/>
        <v>-120.29939999999999</v>
      </c>
      <c r="L145" s="32">
        <f t="shared" si="68"/>
        <v>-233.83049999999992</v>
      </c>
      <c r="M145" s="32">
        <f t="shared" si="68"/>
        <v>-539.25929999999994</v>
      </c>
      <c r="N145" s="32"/>
      <c r="O145" s="33">
        <v>21.06</v>
      </c>
      <c r="P145" s="31">
        <f t="shared" si="71"/>
        <v>456.29999999999995</v>
      </c>
      <c r="Q145" s="32">
        <f t="shared" si="69"/>
        <v>-537.34829999999999</v>
      </c>
      <c r="R145" s="32">
        <f t="shared" si="69"/>
        <v>-643.84649999999988</v>
      </c>
      <c r="S145" s="32">
        <f t="shared" si="69"/>
        <v>-788.52330000000006</v>
      </c>
      <c r="T145" s="33">
        <v>21.06</v>
      </c>
      <c r="U145" s="31">
        <f t="shared" si="72"/>
        <v>456.29999999999995</v>
      </c>
      <c r="V145" s="32">
        <f t="shared" si="70"/>
        <v>-537.34829999999999</v>
      </c>
      <c r="W145" s="32">
        <f t="shared" si="70"/>
        <v>-643.84649999999988</v>
      </c>
      <c r="X145" s="32">
        <f t="shared" si="70"/>
        <v>-788.52330000000006</v>
      </c>
      <c r="Y145" s="3">
        <v>0</v>
      </c>
      <c r="Z145" s="32"/>
      <c r="AA145" s="32"/>
      <c r="AB145" s="32"/>
    </row>
    <row r="146" spans="1:28" hidden="1" x14ac:dyDescent="0.25">
      <c r="A146" t="s">
        <v>69</v>
      </c>
      <c r="B146">
        <v>29</v>
      </c>
      <c r="C146" s="1" t="s">
        <v>70</v>
      </c>
      <c r="D146" s="1">
        <v>1.0046999999999999</v>
      </c>
      <c r="E146" s="2">
        <v>44531</v>
      </c>
      <c r="F146" s="2">
        <v>44742</v>
      </c>
      <c r="G146" s="1" t="s">
        <v>44</v>
      </c>
      <c r="H146" t="s">
        <v>38</v>
      </c>
      <c r="I146" s="3">
        <v>16</v>
      </c>
      <c r="J146" s="3">
        <f t="shared" si="67"/>
        <v>346.66666666666669</v>
      </c>
      <c r="O146" s="3">
        <v>16.399999999999999</v>
      </c>
      <c r="P146" s="3">
        <f t="shared" si="71"/>
        <v>355.33333333333331</v>
      </c>
      <c r="T146" s="3">
        <v>16.399999999999999</v>
      </c>
      <c r="U146" s="3">
        <f t="shared" si="72"/>
        <v>355.33333333333331</v>
      </c>
      <c r="Y146" s="3">
        <v>0</v>
      </c>
    </row>
    <row r="147" spans="1:28" hidden="1" x14ac:dyDescent="0.25">
      <c r="A147" t="s">
        <v>69</v>
      </c>
      <c r="B147">
        <v>29</v>
      </c>
      <c r="C147" s="1" t="s">
        <v>70</v>
      </c>
      <c r="D147" s="1">
        <v>1.0046999999999999</v>
      </c>
      <c r="E147" s="2">
        <v>44531</v>
      </c>
      <c r="F147" s="2">
        <v>44742</v>
      </c>
      <c r="G147" s="1" t="s">
        <v>45</v>
      </c>
      <c r="H147" t="s">
        <v>38</v>
      </c>
      <c r="I147" s="3">
        <v>50.4</v>
      </c>
      <c r="J147" s="3">
        <f t="shared" si="67"/>
        <v>1092</v>
      </c>
      <c r="O147" s="3">
        <v>40.799999999999997</v>
      </c>
      <c r="P147" s="3">
        <f t="shared" si="71"/>
        <v>884</v>
      </c>
      <c r="T147" s="3">
        <v>40.799999999999997</v>
      </c>
      <c r="U147" s="3">
        <f t="shared" si="72"/>
        <v>884</v>
      </c>
      <c r="Y147" s="3">
        <v>0</v>
      </c>
    </row>
    <row r="148" spans="1:28" s="29" customFormat="1" x14ac:dyDescent="0.25">
      <c r="A148" s="29" t="s">
        <v>144</v>
      </c>
      <c r="B148">
        <v>31</v>
      </c>
      <c r="C148" s="30" t="s">
        <v>72</v>
      </c>
      <c r="D148" s="30">
        <v>0.99990000000000001</v>
      </c>
      <c r="E148" s="2">
        <v>44621</v>
      </c>
      <c r="F148" s="2">
        <v>44742</v>
      </c>
      <c r="G148" s="30" t="s">
        <v>37</v>
      </c>
      <c r="H148" s="30" t="s">
        <v>38</v>
      </c>
      <c r="I148" s="31">
        <v>38</v>
      </c>
      <c r="J148" s="31">
        <f t="shared" si="67"/>
        <v>823.33333333333337</v>
      </c>
      <c r="K148" s="32">
        <f t="shared" ref="K148:M153" si="73">IF($G148="INF",$J148-H$3*$D148,IF(OR($G148="TOD", $G148="2YR"),$J148-H$4*$D148,$J148-H$5*$D148))</f>
        <v>-540.53026666666653</v>
      </c>
      <c r="L148" s="32">
        <f t="shared" si="73"/>
        <v>-800.50426666666669</v>
      </c>
      <c r="M148" s="32">
        <f t="shared" si="73"/>
        <v>-1025.4817666666668</v>
      </c>
      <c r="N148" s="32"/>
      <c r="O148" s="33">
        <v>37</v>
      </c>
      <c r="P148" s="31">
        <f t="shared" si="71"/>
        <v>801.66666666666663</v>
      </c>
      <c r="Q148" s="32">
        <f t="shared" ref="Q148:S153" si="74">IF($P148=0,0,$P148-(P$3*$D148))</f>
        <v>-187.23443333333341</v>
      </c>
      <c r="R148" s="32">
        <f t="shared" si="74"/>
        <v>-293.22383333333335</v>
      </c>
      <c r="S148" s="32">
        <f t="shared" si="74"/>
        <v>-437.20943333333332</v>
      </c>
      <c r="T148" s="33">
        <v>36</v>
      </c>
      <c r="U148" s="31">
        <f t="shared" si="72"/>
        <v>780</v>
      </c>
      <c r="V148" s="32">
        <f t="shared" ref="V148:X153" si="75">IF($U148=0,0,$U148-(P$3*$D148))</f>
        <v>-208.90110000000004</v>
      </c>
      <c r="W148" s="32">
        <f t="shared" si="75"/>
        <v>-314.89049999999997</v>
      </c>
      <c r="X148" s="32">
        <f t="shared" si="75"/>
        <v>-458.87609999999995</v>
      </c>
      <c r="Y148" s="3" t="s">
        <v>48</v>
      </c>
      <c r="Z148" s="32"/>
      <c r="AA148" s="32"/>
      <c r="AB148" s="32"/>
    </row>
    <row r="149" spans="1:28" s="29" customFormat="1" x14ac:dyDescent="0.25">
      <c r="A149" s="29" t="s">
        <v>144</v>
      </c>
      <c r="B149">
        <v>31</v>
      </c>
      <c r="C149" s="30" t="s">
        <v>72</v>
      </c>
      <c r="D149" s="30">
        <v>0.99990000000000001</v>
      </c>
      <c r="E149" s="2">
        <v>44621</v>
      </c>
      <c r="F149" s="2">
        <v>44742</v>
      </c>
      <c r="G149" s="30" t="s">
        <v>39</v>
      </c>
      <c r="H149" s="30" t="s">
        <v>38</v>
      </c>
      <c r="I149" s="31">
        <v>33</v>
      </c>
      <c r="J149" s="31">
        <f t="shared" si="67"/>
        <v>715</v>
      </c>
      <c r="K149" s="32">
        <f t="shared" si="73"/>
        <v>-74.921000000000049</v>
      </c>
      <c r="L149" s="32">
        <f t="shared" si="73"/>
        <v>-206.90780000000007</v>
      </c>
      <c r="M149" s="32">
        <f t="shared" si="73"/>
        <v>-727.85570000000007</v>
      </c>
      <c r="N149" s="32"/>
      <c r="O149" s="33">
        <v>32</v>
      </c>
      <c r="P149" s="31">
        <f t="shared" si="71"/>
        <v>693.33333333333337</v>
      </c>
      <c r="Q149" s="32">
        <f t="shared" si="74"/>
        <v>-295.56776666666667</v>
      </c>
      <c r="R149" s="32">
        <f t="shared" si="74"/>
        <v>-401.5571666666666</v>
      </c>
      <c r="S149" s="32">
        <f t="shared" si="74"/>
        <v>-545.54276666666658</v>
      </c>
      <c r="T149" s="33">
        <v>31</v>
      </c>
      <c r="U149" s="31">
        <f t="shared" si="72"/>
        <v>671.66666666666663</v>
      </c>
      <c r="V149" s="32">
        <f t="shared" si="75"/>
        <v>-317.23443333333341</v>
      </c>
      <c r="W149" s="32">
        <f t="shared" si="75"/>
        <v>-423.22383333333335</v>
      </c>
      <c r="X149" s="32">
        <f t="shared" si="75"/>
        <v>-567.20943333333332</v>
      </c>
      <c r="Y149" s="3" t="s">
        <v>48</v>
      </c>
      <c r="Z149" s="32"/>
      <c r="AA149" s="32"/>
      <c r="AB149" s="32"/>
    </row>
    <row r="150" spans="1:28" s="29" customFormat="1" x14ac:dyDescent="0.25">
      <c r="A150" s="29" t="s">
        <v>144</v>
      </c>
      <c r="B150">
        <v>31</v>
      </c>
      <c r="C150" s="30" t="s">
        <v>72</v>
      </c>
      <c r="D150" s="30">
        <v>0.99990000000000001</v>
      </c>
      <c r="E150" s="2">
        <v>44621</v>
      </c>
      <c r="F150" s="2">
        <v>44742</v>
      </c>
      <c r="G150" s="30" t="s">
        <v>40</v>
      </c>
      <c r="H150" s="30" t="s">
        <v>38</v>
      </c>
      <c r="I150" s="31">
        <v>30</v>
      </c>
      <c r="J150" s="31">
        <f t="shared" si="67"/>
        <v>650</v>
      </c>
      <c r="K150" s="32">
        <f t="shared" si="73"/>
        <v>-139.92100000000005</v>
      </c>
      <c r="L150" s="32">
        <f t="shared" si="73"/>
        <v>-271.90780000000007</v>
      </c>
      <c r="M150" s="32">
        <f t="shared" si="73"/>
        <v>-792.85570000000007</v>
      </c>
      <c r="N150" s="32"/>
      <c r="O150" s="33">
        <v>29</v>
      </c>
      <c r="P150" s="31">
        <f t="shared" si="71"/>
        <v>628.33333333333337</v>
      </c>
      <c r="Q150" s="32">
        <f t="shared" si="74"/>
        <v>-360.56776666666667</v>
      </c>
      <c r="R150" s="32">
        <f t="shared" si="74"/>
        <v>-466.5571666666666</v>
      </c>
      <c r="S150" s="32">
        <f t="shared" si="74"/>
        <v>-610.54276666666658</v>
      </c>
      <c r="T150" s="33">
        <v>28</v>
      </c>
      <c r="U150" s="31">
        <f t="shared" si="72"/>
        <v>606.66666666666663</v>
      </c>
      <c r="V150" s="32">
        <f t="shared" si="75"/>
        <v>-382.23443333333341</v>
      </c>
      <c r="W150" s="32">
        <f t="shared" si="75"/>
        <v>-488.22383333333335</v>
      </c>
      <c r="X150" s="32">
        <f t="shared" si="75"/>
        <v>-632.20943333333332</v>
      </c>
      <c r="Y150" s="3" t="s">
        <v>48</v>
      </c>
      <c r="Z150" s="32"/>
      <c r="AA150" s="32"/>
      <c r="AB150" s="32"/>
    </row>
    <row r="151" spans="1:28" s="29" customFormat="1" x14ac:dyDescent="0.25">
      <c r="A151" s="29" t="s">
        <v>144</v>
      </c>
      <c r="B151">
        <v>31</v>
      </c>
      <c r="C151" s="30" t="s">
        <v>72</v>
      </c>
      <c r="D151" s="30">
        <v>0.99990000000000001</v>
      </c>
      <c r="E151" s="2">
        <v>44621</v>
      </c>
      <c r="F151" s="2">
        <v>44742</v>
      </c>
      <c r="G151" s="30" t="s">
        <v>41</v>
      </c>
      <c r="H151" s="30" t="s">
        <v>38</v>
      </c>
      <c r="I151" s="31">
        <v>27</v>
      </c>
      <c r="J151" s="31">
        <f t="shared" si="67"/>
        <v>585</v>
      </c>
      <c r="K151" s="32">
        <f t="shared" si="73"/>
        <v>-116.9298</v>
      </c>
      <c r="L151" s="32">
        <f t="shared" si="73"/>
        <v>-229.91849999999999</v>
      </c>
      <c r="M151" s="32">
        <f t="shared" si="73"/>
        <v>-533.88810000000012</v>
      </c>
      <c r="N151" s="32"/>
      <c r="O151" s="33">
        <v>26</v>
      </c>
      <c r="P151" s="31">
        <f t="shared" si="71"/>
        <v>563.33333333333337</v>
      </c>
      <c r="Q151" s="32">
        <f t="shared" si="74"/>
        <v>-425.56776666666667</v>
      </c>
      <c r="R151" s="32">
        <f t="shared" si="74"/>
        <v>-531.5571666666666</v>
      </c>
      <c r="S151" s="32">
        <f t="shared" si="74"/>
        <v>-675.54276666666658</v>
      </c>
      <c r="T151" s="33">
        <v>25</v>
      </c>
      <c r="U151" s="31">
        <f t="shared" si="72"/>
        <v>541.66666666666663</v>
      </c>
      <c r="V151" s="32">
        <f t="shared" si="75"/>
        <v>-447.23443333333341</v>
      </c>
      <c r="W151" s="32">
        <f t="shared" si="75"/>
        <v>-553.22383333333335</v>
      </c>
      <c r="X151" s="32">
        <f t="shared" si="75"/>
        <v>-697.20943333333332</v>
      </c>
      <c r="Y151" s="3" t="s">
        <v>48</v>
      </c>
      <c r="Z151" s="32"/>
      <c r="AA151" s="32"/>
      <c r="AB151" s="32"/>
    </row>
    <row r="152" spans="1:28" s="29" customFormat="1" x14ac:dyDescent="0.25">
      <c r="A152" s="29" t="s">
        <v>144</v>
      </c>
      <c r="B152">
        <v>31</v>
      </c>
      <c r="C152" s="30" t="s">
        <v>72</v>
      </c>
      <c r="D152" s="30">
        <v>0.99990000000000001</v>
      </c>
      <c r="E152" s="2">
        <v>44621</v>
      </c>
      <c r="F152" s="2">
        <v>44742</v>
      </c>
      <c r="G152" s="30" t="s">
        <v>42</v>
      </c>
      <c r="H152" s="30" t="s">
        <v>38</v>
      </c>
      <c r="I152" s="31">
        <v>27</v>
      </c>
      <c r="J152" s="31">
        <f t="shared" si="67"/>
        <v>585</v>
      </c>
      <c r="K152" s="32">
        <f t="shared" si="73"/>
        <v>-116.9298</v>
      </c>
      <c r="L152" s="32">
        <f t="shared" si="73"/>
        <v>-229.91849999999999</v>
      </c>
      <c r="M152" s="32">
        <f t="shared" si="73"/>
        <v>-533.88810000000012</v>
      </c>
      <c r="N152" s="32"/>
      <c r="O152" s="33">
        <v>26</v>
      </c>
      <c r="P152" s="31">
        <f t="shared" si="71"/>
        <v>563.33333333333337</v>
      </c>
      <c r="Q152" s="32">
        <f t="shared" si="74"/>
        <v>-425.56776666666667</v>
      </c>
      <c r="R152" s="32">
        <f t="shared" si="74"/>
        <v>-531.5571666666666</v>
      </c>
      <c r="S152" s="32">
        <f t="shared" si="74"/>
        <v>-675.54276666666658</v>
      </c>
      <c r="T152" s="33">
        <v>25</v>
      </c>
      <c r="U152" s="31">
        <f t="shared" si="72"/>
        <v>541.66666666666663</v>
      </c>
      <c r="V152" s="32">
        <f t="shared" si="75"/>
        <v>-447.23443333333341</v>
      </c>
      <c r="W152" s="32">
        <f t="shared" si="75"/>
        <v>-553.22383333333335</v>
      </c>
      <c r="X152" s="32">
        <f t="shared" si="75"/>
        <v>-697.20943333333332</v>
      </c>
      <c r="Y152" s="3" t="s">
        <v>48</v>
      </c>
      <c r="Z152" s="32"/>
      <c r="AA152" s="32"/>
      <c r="AB152" s="32"/>
    </row>
    <row r="153" spans="1:28" s="29" customFormat="1" x14ac:dyDescent="0.25">
      <c r="A153" s="29" t="s">
        <v>144</v>
      </c>
      <c r="B153">
        <v>31</v>
      </c>
      <c r="C153" s="30" t="s">
        <v>72</v>
      </c>
      <c r="D153" s="30">
        <v>0.99990000000000001</v>
      </c>
      <c r="E153" s="2">
        <v>44621</v>
      </c>
      <c r="F153" s="2">
        <v>44742</v>
      </c>
      <c r="G153" s="30" t="s">
        <v>43</v>
      </c>
      <c r="H153" s="30" t="s">
        <v>38</v>
      </c>
      <c r="I153" s="31">
        <v>27</v>
      </c>
      <c r="J153" s="31">
        <f t="shared" si="67"/>
        <v>585</v>
      </c>
      <c r="K153" s="32">
        <f t="shared" si="73"/>
        <v>-116.9298</v>
      </c>
      <c r="L153" s="32">
        <f t="shared" si="73"/>
        <v>-229.91849999999999</v>
      </c>
      <c r="M153" s="32">
        <f t="shared" si="73"/>
        <v>-533.88810000000012</v>
      </c>
      <c r="N153" s="32"/>
      <c r="O153" s="33">
        <v>26</v>
      </c>
      <c r="P153" s="31">
        <f t="shared" si="71"/>
        <v>563.33333333333337</v>
      </c>
      <c r="Q153" s="32">
        <f t="shared" si="74"/>
        <v>-425.56776666666667</v>
      </c>
      <c r="R153" s="32">
        <f t="shared" si="74"/>
        <v>-531.5571666666666</v>
      </c>
      <c r="S153" s="32">
        <f t="shared" si="74"/>
        <v>-675.54276666666658</v>
      </c>
      <c r="T153" s="33">
        <v>25</v>
      </c>
      <c r="U153" s="31">
        <f t="shared" si="72"/>
        <v>541.66666666666663</v>
      </c>
      <c r="V153" s="32">
        <f t="shared" si="75"/>
        <v>-447.23443333333341</v>
      </c>
      <c r="W153" s="32">
        <f t="shared" si="75"/>
        <v>-553.22383333333335</v>
      </c>
      <c r="X153" s="32">
        <f t="shared" si="75"/>
        <v>-697.20943333333332</v>
      </c>
      <c r="Y153" s="3" t="s">
        <v>48</v>
      </c>
      <c r="Z153" s="32"/>
      <c r="AA153" s="32"/>
      <c r="AB153" s="32"/>
    </row>
    <row r="154" spans="1:28" hidden="1" x14ac:dyDescent="0.25">
      <c r="A154" t="s">
        <v>71</v>
      </c>
      <c r="B154">
        <v>31</v>
      </c>
      <c r="C154" s="1" t="s">
        <v>72</v>
      </c>
      <c r="D154" s="1">
        <v>0.99990000000000001</v>
      </c>
      <c r="E154" s="2">
        <v>44621</v>
      </c>
      <c r="F154" s="2">
        <v>44742</v>
      </c>
      <c r="G154" s="1" t="s">
        <v>44</v>
      </c>
      <c r="H154" t="s">
        <v>38</v>
      </c>
      <c r="I154" s="3">
        <v>18</v>
      </c>
      <c r="J154" s="3">
        <f t="shared" si="67"/>
        <v>390</v>
      </c>
      <c r="O154" s="3">
        <v>17</v>
      </c>
      <c r="P154" s="3">
        <f t="shared" si="71"/>
        <v>368.33333333333331</v>
      </c>
      <c r="T154" s="3">
        <v>16</v>
      </c>
      <c r="U154" s="3">
        <f t="shared" si="72"/>
        <v>346.66666666666669</v>
      </c>
      <c r="Y154" s="3" t="s">
        <v>48</v>
      </c>
    </row>
    <row r="155" spans="1:28" hidden="1" x14ac:dyDescent="0.25">
      <c r="A155" t="s">
        <v>71</v>
      </c>
      <c r="B155">
        <v>31</v>
      </c>
      <c r="C155" s="1" t="s">
        <v>72</v>
      </c>
      <c r="D155" s="1">
        <v>0.99990000000000001</v>
      </c>
      <c r="E155" s="2">
        <v>44621</v>
      </c>
      <c r="F155" s="2">
        <v>44742</v>
      </c>
      <c r="G155" s="1" t="s">
        <v>45</v>
      </c>
      <c r="H155" t="s">
        <v>38</v>
      </c>
      <c r="I155" s="3">
        <v>38</v>
      </c>
      <c r="J155" s="3">
        <f t="shared" si="67"/>
        <v>823.33333333333337</v>
      </c>
      <c r="O155" s="3">
        <v>37</v>
      </c>
      <c r="P155" s="3">
        <f t="shared" si="71"/>
        <v>801.66666666666663</v>
      </c>
      <c r="T155" s="3">
        <v>36</v>
      </c>
      <c r="U155" s="3">
        <f t="shared" si="72"/>
        <v>780</v>
      </c>
      <c r="Y155" s="3" t="s">
        <v>48</v>
      </c>
    </row>
    <row r="156" spans="1:28" s="29" customFormat="1" x14ac:dyDescent="0.25">
      <c r="A156" s="29" t="s">
        <v>144</v>
      </c>
      <c r="B156">
        <v>43</v>
      </c>
      <c r="C156" s="30" t="s">
        <v>73</v>
      </c>
      <c r="D156" s="30">
        <v>1.0173000000000001</v>
      </c>
      <c r="E156" s="2">
        <v>44621</v>
      </c>
      <c r="F156" s="2">
        <v>44742</v>
      </c>
      <c r="G156" s="30" t="s">
        <v>37</v>
      </c>
      <c r="H156" s="30" t="s">
        <v>38</v>
      </c>
      <c r="I156" s="31">
        <v>48</v>
      </c>
      <c r="J156" s="31">
        <f t="shared" si="67"/>
        <v>1040</v>
      </c>
      <c r="K156" s="32">
        <f t="shared" ref="K156:M161" si="76">IF($G156="INF",$J156-H$3*$D156,IF(OR($G156="TOD", $G156="2YR"),$J156-H$4*$D156,$J156-H$5*$D156))</f>
        <v>-347.59720000000016</v>
      </c>
      <c r="L156" s="32">
        <f t="shared" si="76"/>
        <v>-612.0952000000002</v>
      </c>
      <c r="M156" s="32">
        <f t="shared" si="76"/>
        <v>-840.98770000000013</v>
      </c>
      <c r="N156" s="32"/>
      <c r="O156" s="33">
        <v>44</v>
      </c>
      <c r="P156" s="31">
        <f t="shared" si="71"/>
        <v>953.33333333333337</v>
      </c>
      <c r="Q156" s="32">
        <f t="shared" ref="Q156:S161" si="77">IF($P156=0,0,$P156-(P$3*$D156))</f>
        <v>-52.776366666666718</v>
      </c>
      <c r="R156" s="32">
        <f t="shared" si="77"/>
        <v>-160.61016666666671</v>
      </c>
      <c r="S156" s="32">
        <f t="shared" si="77"/>
        <v>-307.10136666666665</v>
      </c>
      <c r="T156" s="33">
        <v>43</v>
      </c>
      <c r="U156" s="31">
        <f t="shared" si="72"/>
        <v>931.66666666666663</v>
      </c>
      <c r="V156" s="32">
        <f t="shared" ref="V156:X161" si="78">IF($U156=0,0,$U156-(P$3*$D156))</f>
        <v>-74.44303333333346</v>
      </c>
      <c r="W156" s="32">
        <f t="shared" si="78"/>
        <v>-182.27683333333346</v>
      </c>
      <c r="X156" s="32">
        <f t="shared" si="78"/>
        <v>-328.76803333333339</v>
      </c>
      <c r="Y156" s="3" t="s">
        <v>48</v>
      </c>
      <c r="Z156" s="32"/>
      <c r="AA156" s="32"/>
      <c r="AB156" s="32"/>
    </row>
    <row r="157" spans="1:28" s="29" customFormat="1" x14ac:dyDescent="0.25">
      <c r="A157" s="29" t="s">
        <v>144</v>
      </c>
      <c r="B157">
        <v>43</v>
      </c>
      <c r="C157" s="30" t="s">
        <v>73</v>
      </c>
      <c r="D157" s="30">
        <v>1.0173000000000001</v>
      </c>
      <c r="E157" s="2">
        <v>44621</v>
      </c>
      <c r="F157" s="2">
        <v>44742</v>
      </c>
      <c r="G157" s="30" t="s">
        <v>39</v>
      </c>
      <c r="H157" s="30" t="s">
        <v>38</v>
      </c>
      <c r="I157" s="31">
        <v>40</v>
      </c>
      <c r="J157" s="31">
        <f t="shared" si="67"/>
        <v>866.66666666666663</v>
      </c>
      <c r="K157" s="32">
        <f t="shared" si="76"/>
        <v>62.999666666666599</v>
      </c>
      <c r="L157" s="32">
        <f t="shared" si="76"/>
        <v>-71.283933333333493</v>
      </c>
      <c r="M157" s="32">
        <f t="shared" si="76"/>
        <v>-601.29723333333357</v>
      </c>
      <c r="N157" s="32"/>
      <c r="O157" s="33">
        <v>35</v>
      </c>
      <c r="P157" s="31">
        <f t="shared" si="71"/>
        <v>758.33333333333337</v>
      </c>
      <c r="Q157" s="32">
        <f t="shared" si="77"/>
        <v>-247.77636666666672</v>
      </c>
      <c r="R157" s="32">
        <f t="shared" si="77"/>
        <v>-355.61016666666671</v>
      </c>
      <c r="S157" s="32">
        <f t="shared" si="77"/>
        <v>-502.10136666666665</v>
      </c>
      <c r="T157" s="33">
        <v>35</v>
      </c>
      <c r="U157" s="31">
        <f t="shared" si="72"/>
        <v>758.33333333333337</v>
      </c>
      <c r="V157" s="32">
        <f t="shared" si="78"/>
        <v>-247.77636666666672</v>
      </c>
      <c r="W157" s="32">
        <f t="shared" si="78"/>
        <v>-355.61016666666671</v>
      </c>
      <c r="X157" s="32">
        <f t="shared" si="78"/>
        <v>-502.10136666666665</v>
      </c>
      <c r="Y157" s="3" t="s">
        <v>48</v>
      </c>
      <c r="Z157" s="32"/>
      <c r="AA157" s="32"/>
      <c r="AB157" s="32"/>
    </row>
    <row r="158" spans="1:28" s="29" customFormat="1" x14ac:dyDescent="0.25">
      <c r="A158" s="29" t="s">
        <v>144</v>
      </c>
      <c r="B158">
        <v>43</v>
      </c>
      <c r="C158" s="30" t="s">
        <v>73</v>
      </c>
      <c r="D158" s="30">
        <v>1.0173000000000001</v>
      </c>
      <c r="E158" s="2">
        <v>44621</v>
      </c>
      <c r="F158" s="2">
        <v>44742</v>
      </c>
      <c r="G158" s="30" t="s">
        <v>40</v>
      </c>
      <c r="H158" s="30" t="s">
        <v>38</v>
      </c>
      <c r="I158" s="31">
        <v>37</v>
      </c>
      <c r="J158" s="31">
        <f t="shared" si="67"/>
        <v>801.66666666666663</v>
      </c>
      <c r="K158" s="32">
        <f t="shared" si="76"/>
        <v>-2.0003333333334012</v>
      </c>
      <c r="L158" s="32">
        <f t="shared" si="76"/>
        <v>-136.28393333333349</v>
      </c>
      <c r="M158" s="32">
        <f t="shared" si="76"/>
        <v>-666.29723333333357</v>
      </c>
      <c r="N158" s="32"/>
      <c r="O158" s="33">
        <v>31</v>
      </c>
      <c r="P158" s="31">
        <f t="shared" si="71"/>
        <v>671.66666666666663</v>
      </c>
      <c r="Q158" s="32">
        <f t="shared" si="77"/>
        <v>-334.44303333333346</v>
      </c>
      <c r="R158" s="32">
        <f t="shared" si="77"/>
        <v>-442.27683333333346</v>
      </c>
      <c r="S158" s="32">
        <f t="shared" si="77"/>
        <v>-588.76803333333339</v>
      </c>
      <c r="T158" s="33">
        <v>31</v>
      </c>
      <c r="U158" s="31">
        <f t="shared" si="72"/>
        <v>671.66666666666663</v>
      </c>
      <c r="V158" s="32">
        <f t="shared" si="78"/>
        <v>-334.44303333333346</v>
      </c>
      <c r="W158" s="32">
        <f t="shared" si="78"/>
        <v>-442.27683333333346</v>
      </c>
      <c r="X158" s="32">
        <f t="shared" si="78"/>
        <v>-588.76803333333339</v>
      </c>
      <c r="Y158" s="3" t="s">
        <v>48</v>
      </c>
      <c r="Z158" s="32"/>
      <c r="AA158" s="32"/>
      <c r="AB158" s="32"/>
    </row>
    <row r="159" spans="1:28" s="29" customFormat="1" x14ac:dyDescent="0.25">
      <c r="A159" s="29" t="s">
        <v>144</v>
      </c>
      <c r="B159">
        <v>43</v>
      </c>
      <c r="C159" s="30" t="s">
        <v>73</v>
      </c>
      <c r="D159" s="30">
        <v>1.0173000000000001</v>
      </c>
      <c r="E159" s="2">
        <v>44621</v>
      </c>
      <c r="F159" s="2">
        <v>44742</v>
      </c>
      <c r="G159" s="30" t="s">
        <v>41</v>
      </c>
      <c r="H159" s="30" t="s">
        <v>38</v>
      </c>
      <c r="I159" s="31">
        <v>33</v>
      </c>
      <c r="J159" s="31">
        <f t="shared" si="67"/>
        <v>715</v>
      </c>
      <c r="K159" s="32">
        <f t="shared" si="76"/>
        <v>0.85539999999991778</v>
      </c>
      <c r="L159" s="32">
        <f t="shared" si="76"/>
        <v>-114.09950000000003</v>
      </c>
      <c r="M159" s="32">
        <f t="shared" si="76"/>
        <v>-423.3587</v>
      </c>
      <c r="N159" s="32"/>
      <c r="O159" s="33">
        <v>29</v>
      </c>
      <c r="P159" s="31">
        <f t="shared" si="71"/>
        <v>628.33333333333337</v>
      </c>
      <c r="Q159" s="32">
        <f t="shared" si="77"/>
        <v>-377.77636666666672</v>
      </c>
      <c r="R159" s="32">
        <f t="shared" si="77"/>
        <v>-485.61016666666671</v>
      </c>
      <c r="S159" s="32">
        <f t="shared" si="77"/>
        <v>-632.10136666666665</v>
      </c>
      <c r="T159" s="33">
        <v>29</v>
      </c>
      <c r="U159" s="31">
        <f t="shared" si="72"/>
        <v>628.33333333333337</v>
      </c>
      <c r="V159" s="32">
        <f t="shared" si="78"/>
        <v>-377.77636666666672</v>
      </c>
      <c r="W159" s="32">
        <f t="shared" si="78"/>
        <v>-485.61016666666671</v>
      </c>
      <c r="X159" s="32">
        <f t="shared" si="78"/>
        <v>-632.10136666666665</v>
      </c>
      <c r="Y159" s="3" t="s">
        <v>48</v>
      </c>
      <c r="Z159" s="32"/>
      <c r="AA159" s="32"/>
      <c r="AB159" s="32"/>
    </row>
    <row r="160" spans="1:28" s="29" customFormat="1" x14ac:dyDescent="0.25">
      <c r="A160" s="29" t="s">
        <v>144</v>
      </c>
      <c r="B160">
        <v>43</v>
      </c>
      <c r="C160" s="30" t="s">
        <v>73</v>
      </c>
      <c r="D160" s="30">
        <v>1.0173000000000001</v>
      </c>
      <c r="E160" s="2">
        <v>44621</v>
      </c>
      <c r="F160" s="2">
        <v>44742</v>
      </c>
      <c r="G160" s="30" t="s">
        <v>42</v>
      </c>
      <c r="H160" s="30" t="s">
        <v>38</v>
      </c>
      <c r="I160" s="31">
        <v>33</v>
      </c>
      <c r="J160" s="31">
        <f t="shared" si="67"/>
        <v>715</v>
      </c>
      <c r="K160" s="32">
        <f t="shared" si="76"/>
        <v>0.85539999999991778</v>
      </c>
      <c r="L160" s="32">
        <f t="shared" si="76"/>
        <v>-114.09950000000003</v>
      </c>
      <c r="M160" s="32">
        <f t="shared" si="76"/>
        <v>-423.3587</v>
      </c>
      <c r="N160" s="32"/>
      <c r="O160" s="33">
        <v>29</v>
      </c>
      <c r="P160" s="31">
        <f t="shared" si="71"/>
        <v>628.33333333333337</v>
      </c>
      <c r="Q160" s="32">
        <f t="shared" si="77"/>
        <v>-377.77636666666672</v>
      </c>
      <c r="R160" s="32">
        <f t="shared" si="77"/>
        <v>-485.61016666666671</v>
      </c>
      <c r="S160" s="32">
        <f t="shared" si="77"/>
        <v>-632.10136666666665</v>
      </c>
      <c r="T160" s="33">
        <v>29</v>
      </c>
      <c r="U160" s="31">
        <f t="shared" si="72"/>
        <v>628.33333333333337</v>
      </c>
      <c r="V160" s="32">
        <f t="shared" si="78"/>
        <v>-377.77636666666672</v>
      </c>
      <c r="W160" s="32">
        <f t="shared" si="78"/>
        <v>-485.61016666666671</v>
      </c>
      <c r="X160" s="32">
        <f t="shared" si="78"/>
        <v>-632.10136666666665</v>
      </c>
      <c r="Y160" s="3" t="s">
        <v>48</v>
      </c>
      <c r="Z160" s="32"/>
      <c r="AA160" s="32"/>
      <c r="AB160" s="32"/>
    </row>
    <row r="161" spans="1:28" s="29" customFormat="1" x14ac:dyDescent="0.25">
      <c r="A161" s="29" t="s">
        <v>144</v>
      </c>
      <c r="B161">
        <v>43</v>
      </c>
      <c r="C161" s="30" t="s">
        <v>73</v>
      </c>
      <c r="D161" s="30">
        <v>1.0173000000000001</v>
      </c>
      <c r="E161" s="2">
        <v>44621</v>
      </c>
      <c r="F161" s="2">
        <v>44742</v>
      </c>
      <c r="G161" s="30" t="s">
        <v>43</v>
      </c>
      <c r="H161" s="30" t="s">
        <v>38</v>
      </c>
      <c r="I161" s="31">
        <v>33</v>
      </c>
      <c r="J161" s="31">
        <f t="shared" si="67"/>
        <v>715</v>
      </c>
      <c r="K161" s="32">
        <f t="shared" si="76"/>
        <v>0.85539999999991778</v>
      </c>
      <c r="L161" s="32">
        <f t="shared" si="76"/>
        <v>-114.09950000000003</v>
      </c>
      <c r="M161" s="32">
        <f t="shared" si="76"/>
        <v>-423.3587</v>
      </c>
      <c r="N161" s="32"/>
      <c r="O161" s="33">
        <v>29</v>
      </c>
      <c r="P161" s="31">
        <f t="shared" si="71"/>
        <v>628.33333333333337</v>
      </c>
      <c r="Q161" s="32">
        <f t="shared" si="77"/>
        <v>-377.77636666666672</v>
      </c>
      <c r="R161" s="32">
        <f t="shared" si="77"/>
        <v>-485.61016666666671</v>
      </c>
      <c r="S161" s="32">
        <f t="shared" si="77"/>
        <v>-632.10136666666665</v>
      </c>
      <c r="T161" s="33">
        <v>29</v>
      </c>
      <c r="U161" s="31">
        <f t="shared" si="72"/>
        <v>628.33333333333337</v>
      </c>
      <c r="V161" s="32">
        <f t="shared" si="78"/>
        <v>-377.77636666666672</v>
      </c>
      <c r="W161" s="32">
        <f t="shared" si="78"/>
        <v>-485.61016666666671</v>
      </c>
      <c r="X161" s="32">
        <f t="shared" si="78"/>
        <v>-632.10136666666665</v>
      </c>
      <c r="Y161" s="3" t="s">
        <v>48</v>
      </c>
      <c r="Z161" s="32"/>
      <c r="AA161" s="32"/>
      <c r="AB161" s="32"/>
    </row>
    <row r="162" spans="1:28" hidden="1" x14ac:dyDescent="0.25">
      <c r="A162" t="s">
        <v>71</v>
      </c>
      <c r="B162">
        <v>43</v>
      </c>
      <c r="C162" s="1" t="s">
        <v>73</v>
      </c>
      <c r="D162" s="1">
        <v>1.0173000000000001</v>
      </c>
      <c r="E162" s="2">
        <v>44621</v>
      </c>
      <c r="F162" s="2">
        <v>44742</v>
      </c>
      <c r="G162" s="1" t="s">
        <v>44</v>
      </c>
      <c r="H162" t="s">
        <v>38</v>
      </c>
      <c r="I162" s="3">
        <v>19</v>
      </c>
      <c r="J162" s="3">
        <f t="shared" si="67"/>
        <v>411.66666666666669</v>
      </c>
      <c r="O162" s="3">
        <v>19</v>
      </c>
      <c r="P162" s="3">
        <f t="shared" si="71"/>
        <v>411.66666666666669</v>
      </c>
      <c r="T162" s="3">
        <v>18</v>
      </c>
      <c r="U162" s="3">
        <f t="shared" si="72"/>
        <v>390</v>
      </c>
      <c r="Y162" s="3" t="s">
        <v>48</v>
      </c>
    </row>
    <row r="163" spans="1:28" hidden="1" x14ac:dyDescent="0.25">
      <c r="A163" t="s">
        <v>71</v>
      </c>
      <c r="B163">
        <v>43</v>
      </c>
      <c r="C163" s="1" t="s">
        <v>73</v>
      </c>
      <c r="D163" s="1">
        <v>1.0173000000000001</v>
      </c>
      <c r="E163" s="2">
        <v>44621</v>
      </c>
      <c r="F163" s="2">
        <v>44742</v>
      </c>
      <c r="G163" s="1" t="s">
        <v>45</v>
      </c>
      <c r="H163" t="s">
        <v>38</v>
      </c>
      <c r="I163" s="3">
        <v>48</v>
      </c>
      <c r="J163" s="3">
        <f t="shared" si="67"/>
        <v>1040</v>
      </c>
      <c r="O163" s="3">
        <v>44</v>
      </c>
      <c r="P163" s="3">
        <f t="shared" si="71"/>
        <v>953.33333333333337</v>
      </c>
      <c r="T163" s="3">
        <v>43</v>
      </c>
      <c r="U163" s="3">
        <f t="shared" si="72"/>
        <v>931.66666666666663</v>
      </c>
      <c r="Y163" s="3" t="s">
        <v>48</v>
      </c>
    </row>
    <row r="164" spans="1:28" s="29" customFormat="1" x14ac:dyDescent="0.25">
      <c r="A164" s="29" t="s">
        <v>144</v>
      </c>
      <c r="B164">
        <v>47</v>
      </c>
      <c r="C164" s="30" t="s">
        <v>74</v>
      </c>
      <c r="D164" s="30">
        <v>0.97989999999999999</v>
      </c>
      <c r="E164" s="2">
        <v>44621</v>
      </c>
      <c r="F164" s="2">
        <v>44742</v>
      </c>
      <c r="G164" s="30" t="s">
        <v>37</v>
      </c>
      <c r="H164" s="30" t="s">
        <v>38</v>
      </c>
      <c r="I164" s="31">
        <v>46</v>
      </c>
      <c r="J164" s="31">
        <f t="shared" si="67"/>
        <v>996.66666666666663</v>
      </c>
      <c r="K164" s="32">
        <f t="shared" ref="K164:M169" si="79">IF($G164="INF",$J164-H$3*$D164,IF(OR($G164="TOD", $G164="2YR"),$J164-H$4*$D164,$J164-H$5*$D164))</f>
        <v>-339.9169333333333</v>
      </c>
      <c r="L164" s="32">
        <f t="shared" si="79"/>
        <v>-594.69093333333342</v>
      </c>
      <c r="M164" s="32">
        <f t="shared" si="79"/>
        <v>-815.16843333333338</v>
      </c>
      <c r="N164" s="32"/>
      <c r="O164" s="33">
        <v>42</v>
      </c>
      <c r="P164" s="31">
        <f t="shared" si="71"/>
        <v>910</v>
      </c>
      <c r="Q164" s="32">
        <f t="shared" ref="Q164:S169" si="80">IF($P164=0,0,$P164-(P$3*$D164))</f>
        <v>-59.121099999999956</v>
      </c>
      <c r="R164" s="32">
        <f t="shared" si="80"/>
        <v>-162.99049999999988</v>
      </c>
      <c r="S164" s="32">
        <f t="shared" si="80"/>
        <v>-304.09609999999998</v>
      </c>
      <c r="T164" s="33">
        <v>41</v>
      </c>
      <c r="U164" s="31">
        <f t="shared" si="72"/>
        <v>888.33333333333337</v>
      </c>
      <c r="V164" s="32">
        <f t="shared" ref="V164:X169" si="81">IF($U164=0,0,$U164-(P$3*$D164))</f>
        <v>-80.787766666666585</v>
      </c>
      <c r="W164" s="32">
        <f t="shared" si="81"/>
        <v>-184.65716666666651</v>
      </c>
      <c r="X164" s="32">
        <f t="shared" si="81"/>
        <v>-325.76276666666661</v>
      </c>
      <c r="Y164" s="3" t="s">
        <v>48</v>
      </c>
      <c r="Z164" s="32"/>
      <c r="AA164" s="32"/>
      <c r="AB164" s="32"/>
    </row>
    <row r="165" spans="1:28" s="29" customFormat="1" x14ac:dyDescent="0.25">
      <c r="A165" s="29" t="s">
        <v>144</v>
      </c>
      <c r="B165">
        <v>47</v>
      </c>
      <c r="C165" s="30" t="s">
        <v>74</v>
      </c>
      <c r="D165" s="30">
        <v>0.97989999999999999</v>
      </c>
      <c r="E165" s="2">
        <v>44621</v>
      </c>
      <c r="F165" s="2">
        <v>44742</v>
      </c>
      <c r="G165" s="30" t="s">
        <v>39</v>
      </c>
      <c r="H165" s="30" t="s">
        <v>38</v>
      </c>
      <c r="I165" s="31">
        <v>34</v>
      </c>
      <c r="J165" s="31">
        <f t="shared" si="67"/>
        <v>736.66666666666663</v>
      </c>
      <c r="K165" s="32">
        <f t="shared" si="79"/>
        <v>-37.454333333333352</v>
      </c>
      <c r="L165" s="32">
        <f t="shared" si="79"/>
        <v>-166.80113333333338</v>
      </c>
      <c r="M165" s="32">
        <f t="shared" si="79"/>
        <v>-677.32903333333331</v>
      </c>
      <c r="N165" s="32"/>
      <c r="O165" s="33">
        <v>30</v>
      </c>
      <c r="P165" s="31">
        <f t="shared" si="71"/>
        <v>650</v>
      </c>
      <c r="Q165" s="32">
        <f t="shared" si="80"/>
        <v>-319.12109999999996</v>
      </c>
      <c r="R165" s="32">
        <f t="shared" si="80"/>
        <v>-422.99049999999988</v>
      </c>
      <c r="S165" s="32">
        <f t="shared" si="80"/>
        <v>-564.09609999999998</v>
      </c>
      <c r="T165" s="33">
        <v>29</v>
      </c>
      <c r="U165" s="31">
        <f t="shared" si="72"/>
        <v>628.33333333333337</v>
      </c>
      <c r="V165" s="32">
        <f t="shared" si="81"/>
        <v>-340.78776666666658</v>
      </c>
      <c r="W165" s="32">
        <f t="shared" si="81"/>
        <v>-444.65716666666651</v>
      </c>
      <c r="X165" s="32">
        <f t="shared" si="81"/>
        <v>-585.76276666666661</v>
      </c>
      <c r="Y165" s="3" t="s">
        <v>48</v>
      </c>
      <c r="Z165" s="32"/>
      <c r="AA165" s="32"/>
      <c r="AB165" s="32"/>
    </row>
    <row r="166" spans="1:28" s="29" customFormat="1" x14ac:dyDescent="0.25">
      <c r="A166" s="29" t="s">
        <v>144</v>
      </c>
      <c r="B166">
        <v>47</v>
      </c>
      <c r="C166" s="30" t="s">
        <v>74</v>
      </c>
      <c r="D166" s="30">
        <v>0.97989999999999999</v>
      </c>
      <c r="E166" s="2">
        <v>44621</v>
      </c>
      <c r="F166" s="2">
        <v>44742</v>
      </c>
      <c r="G166" s="30" t="s">
        <v>40</v>
      </c>
      <c r="H166" s="30" t="s">
        <v>38</v>
      </c>
      <c r="I166" s="31">
        <v>31</v>
      </c>
      <c r="J166" s="31">
        <f t="shared" si="67"/>
        <v>671.66666666666663</v>
      </c>
      <c r="K166" s="32">
        <f t="shared" si="79"/>
        <v>-102.45433333333335</v>
      </c>
      <c r="L166" s="32">
        <f t="shared" si="79"/>
        <v>-231.80113333333338</v>
      </c>
      <c r="M166" s="32">
        <f t="shared" si="79"/>
        <v>-742.32903333333331</v>
      </c>
      <c r="N166" s="32"/>
      <c r="O166" s="33">
        <v>29</v>
      </c>
      <c r="P166" s="31">
        <f t="shared" si="71"/>
        <v>628.33333333333337</v>
      </c>
      <c r="Q166" s="32">
        <f t="shared" si="80"/>
        <v>-340.78776666666658</v>
      </c>
      <c r="R166" s="32">
        <f t="shared" si="80"/>
        <v>-444.65716666666651</v>
      </c>
      <c r="S166" s="32">
        <f t="shared" si="80"/>
        <v>-585.76276666666661</v>
      </c>
      <c r="T166" s="33">
        <v>28</v>
      </c>
      <c r="U166" s="31">
        <f t="shared" si="72"/>
        <v>606.66666666666663</v>
      </c>
      <c r="V166" s="32">
        <f t="shared" si="81"/>
        <v>-362.45443333333333</v>
      </c>
      <c r="W166" s="32">
        <f t="shared" si="81"/>
        <v>-466.32383333333325</v>
      </c>
      <c r="X166" s="32">
        <f t="shared" si="81"/>
        <v>-607.42943333333335</v>
      </c>
      <c r="Y166" s="3" t="s">
        <v>48</v>
      </c>
      <c r="Z166" s="32"/>
      <c r="AA166" s="32"/>
      <c r="AB166" s="32"/>
    </row>
    <row r="167" spans="1:28" s="29" customFormat="1" x14ac:dyDescent="0.25">
      <c r="A167" s="29" t="s">
        <v>144</v>
      </c>
      <c r="B167">
        <v>47</v>
      </c>
      <c r="C167" s="30" t="s">
        <v>74</v>
      </c>
      <c r="D167" s="30">
        <v>0.97989999999999999</v>
      </c>
      <c r="E167" s="2">
        <v>44621</v>
      </c>
      <c r="F167" s="2">
        <v>44742</v>
      </c>
      <c r="G167" s="30" t="s">
        <v>41</v>
      </c>
      <c r="H167" s="30" t="s">
        <v>38</v>
      </c>
      <c r="I167" s="31">
        <v>30</v>
      </c>
      <c r="J167" s="31">
        <f t="shared" si="67"/>
        <v>650</v>
      </c>
      <c r="K167" s="32">
        <f t="shared" si="79"/>
        <v>-37.889800000000037</v>
      </c>
      <c r="L167" s="32">
        <f t="shared" si="79"/>
        <v>-148.61850000000004</v>
      </c>
      <c r="M167" s="32">
        <f t="shared" si="79"/>
        <v>-446.50810000000001</v>
      </c>
      <c r="N167" s="32"/>
      <c r="O167" s="33">
        <v>28</v>
      </c>
      <c r="P167" s="31">
        <f t="shared" si="71"/>
        <v>606.66666666666663</v>
      </c>
      <c r="Q167" s="32">
        <f t="shared" si="80"/>
        <v>-362.45443333333333</v>
      </c>
      <c r="R167" s="32">
        <f t="shared" si="80"/>
        <v>-466.32383333333325</v>
      </c>
      <c r="S167" s="32">
        <f t="shared" si="80"/>
        <v>-607.42943333333335</v>
      </c>
      <c r="T167" s="33">
        <v>27</v>
      </c>
      <c r="U167" s="31">
        <f t="shared" si="72"/>
        <v>585</v>
      </c>
      <c r="V167" s="32">
        <f t="shared" si="81"/>
        <v>-384.12109999999996</v>
      </c>
      <c r="W167" s="32">
        <f t="shared" si="81"/>
        <v>-487.99049999999988</v>
      </c>
      <c r="X167" s="32">
        <f t="shared" si="81"/>
        <v>-629.09609999999998</v>
      </c>
      <c r="Y167" s="3" t="s">
        <v>48</v>
      </c>
      <c r="Z167" s="32"/>
      <c r="AA167" s="32"/>
      <c r="AB167" s="32"/>
    </row>
    <row r="168" spans="1:28" s="29" customFormat="1" x14ac:dyDescent="0.25">
      <c r="A168" s="29" t="s">
        <v>144</v>
      </c>
      <c r="B168">
        <v>47</v>
      </c>
      <c r="C168" s="30" t="s">
        <v>74</v>
      </c>
      <c r="D168" s="30">
        <v>0.97989999999999999</v>
      </c>
      <c r="E168" s="2">
        <v>44621</v>
      </c>
      <c r="F168" s="2">
        <v>44742</v>
      </c>
      <c r="G168" s="30" t="s">
        <v>42</v>
      </c>
      <c r="H168" s="30" t="s">
        <v>38</v>
      </c>
      <c r="I168" s="31">
        <v>27</v>
      </c>
      <c r="J168" s="31">
        <f t="shared" si="67"/>
        <v>585</v>
      </c>
      <c r="K168" s="32">
        <f t="shared" si="79"/>
        <v>-102.88980000000004</v>
      </c>
      <c r="L168" s="32">
        <f t="shared" si="79"/>
        <v>-213.61850000000004</v>
      </c>
      <c r="M168" s="32">
        <f t="shared" si="79"/>
        <v>-511.50810000000001</v>
      </c>
      <c r="N168" s="32"/>
      <c r="O168" s="33">
        <v>27</v>
      </c>
      <c r="P168" s="31">
        <f t="shared" si="71"/>
        <v>585</v>
      </c>
      <c r="Q168" s="32">
        <f t="shared" si="80"/>
        <v>-384.12109999999996</v>
      </c>
      <c r="R168" s="32">
        <f t="shared" si="80"/>
        <v>-487.99049999999988</v>
      </c>
      <c r="S168" s="32">
        <f t="shared" si="80"/>
        <v>-629.09609999999998</v>
      </c>
      <c r="T168" s="33">
        <v>26</v>
      </c>
      <c r="U168" s="31">
        <f t="shared" si="72"/>
        <v>563.33333333333337</v>
      </c>
      <c r="V168" s="32">
        <f t="shared" si="81"/>
        <v>-405.78776666666658</v>
      </c>
      <c r="W168" s="32">
        <f t="shared" si="81"/>
        <v>-509.65716666666651</v>
      </c>
      <c r="X168" s="32">
        <f t="shared" si="81"/>
        <v>-650.76276666666661</v>
      </c>
      <c r="Y168" s="3" t="s">
        <v>48</v>
      </c>
      <c r="Z168" s="32"/>
      <c r="AA168" s="32"/>
      <c r="AB168" s="32"/>
    </row>
    <row r="169" spans="1:28" s="29" customFormat="1" x14ac:dyDescent="0.25">
      <c r="A169" s="29" t="s">
        <v>144</v>
      </c>
      <c r="B169">
        <v>47</v>
      </c>
      <c r="C169" s="30" t="s">
        <v>74</v>
      </c>
      <c r="D169" s="30">
        <v>0.97989999999999999</v>
      </c>
      <c r="E169" s="2">
        <v>44621</v>
      </c>
      <c r="F169" s="2">
        <v>44742</v>
      </c>
      <c r="G169" s="30" t="s">
        <v>43</v>
      </c>
      <c r="H169" s="30" t="s">
        <v>38</v>
      </c>
      <c r="I169" s="31">
        <v>27</v>
      </c>
      <c r="J169" s="31">
        <f t="shared" si="67"/>
        <v>585</v>
      </c>
      <c r="K169" s="32">
        <f t="shared" si="79"/>
        <v>-102.88980000000004</v>
      </c>
      <c r="L169" s="32">
        <f t="shared" si="79"/>
        <v>-213.61850000000004</v>
      </c>
      <c r="M169" s="32">
        <f t="shared" si="79"/>
        <v>-511.50810000000001</v>
      </c>
      <c r="N169" s="32"/>
      <c r="O169" s="33">
        <v>26</v>
      </c>
      <c r="P169" s="31">
        <f t="shared" si="71"/>
        <v>563.33333333333337</v>
      </c>
      <c r="Q169" s="32">
        <f t="shared" si="80"/>
        <v>-405.78776666666658</v>
      </c>
      <c r="R169" s="32">
        <f t="shared" si="80"/>
        <v>-509.65716666666651</v>
      </c>
      <c r="S169" s="32">
        <f t="shared" si="80"/>
        <v>-650.76276666666661</v>
      </c>
      <c r="T169" s="33">
        <v>25</v>
      </c>
      <c r="U169" s="31">
        <f t="shared" si="72"/>
        <v>541.66666666666663</v>
      </c>
      <c r="V169" s="32">
        <f t="shared" si="81"/>
        <v>-427.45443333333333</v>
      </c>
      <c r="W169" s="32">
        <f t="shared" si="81"/>
        <v>-531.32383333333325</v>
      </c>
      <c r="X169" s="32">
        <f t="shared" si="81"/>
        <v>-672.42943333333335</v>
      </c>
      <c r="Y169" s="3" t="s">
        <v>48</v>
      </c>
      <c r="Z169" s="32"/>
      <c r="AA169" s="32"/>
      <c r="AB169" s="32"/>
    </row>
    <row r="170" spans="1:28" hidden="1" x14ac:dyDescent="0.25">
      <c r="A170" t="s">
        <v>71</v>
      </c>
      <c r="B170">
        <v>47</v>
      </c>
      <c r="C170" s="1" t="s">
        <v>74</v>
      </c>
      <c r="D170" s="1">
        <v>0.97989999999999999</v>
      </c>
      <c r="E170" s="2">
        <v>44621</v>
      </c>
      <c r="F170" s="2">
        <v>44742</v>
      </c>
      <c r="G170" s="1" t="s">
        <v>44</v>
      </c>
      <c r="H170" t="s">
        <v>38</v>
      </c>
      <c r="I170" s="3">
        <v>17</v>
      </c>
      <c r="J170" s="3">
        <f t="shared" si="67"/>
        <v>368.33333333333331</v>
      </c>
      <c r="O170" s="3">
        <v>17</v>
      </c>
      <c r="P170" s="3">
        <f t="shared" si="71"/>
        <v>368.33333333333331</v>
      </c>
      <c r="T170" s="3">
        <v>16</v>
      </c>
      <c r="U170" s="3">
        <f t="shared" si="72"/>
        <v>346.66666666666669</v>
      </c>
      <c r="Y170" s="3" t="s">
        <v>48</v>
      </c>
    </row>
    <row r="171" spans="1:28" hidden="1" x14ac:dyDescent="0.25">
      <c r="A171" t="s">
        <v>71</v>
      </c>
      <c r="B171">
        <v>47</v>
      </c>
      <c r="C171" s="1" t="s">
        <v>74</v>
      </c>
      <c r="D171" s="1">
        <v>0.97989999999999999</v>
      </c>
      <c r="E171" s="2">
        <v>44621</v>
      </c>
      <c r="F171" s="2">
        <v>44742</v>
      </c>
      <c r="G171" s="1" t="s">
        <v>45</v>
      </c>
      <c r="H171" t="s">
        <v>38</v>
      </c>
      <c r="I171" s="3">
        <v>46</v>
      </c>
      <c r="J171" s="3">
        <f t="shared" si="67"/>
        <v>996.66666666666663</v>
      </c>
      <c r="O171" s="3">
        <v>42</v>
      </c>
      <c r="P171" s="3">
        <f t="shared" si="71"/>
        <v>910</v>
      </c>
      <c r="T171" s="3">
        <v>41</v>
      </c>
      <c r="U171" s="3">
        <f t="shared" si="72"/>
        <v>888.33333333333337</v>
      </c>
      <c r="Y171" s="3" t="s">
        <v>48</v>
      </c>
    </row>
    <row r="172" spans="1:28" x14ac:dyDescent="0.25">
      <c r="A172" t="s">
        <v>75</v>
      </c>
      <c r="B172">
        <v>35</v>
      </c>
      <c r="C172" s="1" t="s">
        <v>76</v>
      </c>
      <c r="D172" s="1">
        <v>0.98070000000000002</v>
      </c>
      <c r="E172" s="2">
        <v>44621</v>
      </c>
      <c r="F172" s="2">
        <v>44742</v>
      </c>
      <c r="G172" s="1" t="s">
        <v>37</v>
      </c>
      <c r="H172" s="1" t="s">
        <v>38</v>
      </c>
      <c r="I172" s="3">
        <v>40</v>
      </c>
      <c r="J172" s="3">
        <f t="shared" si="67"/>
        <v>866.66666666666663</v>
      </c>
      <c r="K172" s="34">
        <f t="shared" ref="K172:M177" si="82">IF($G172="INF",$J172-H$3*$D172,IF(OR($G172="TOD", $G172="2YR"),$J172-H$4*$D172,$J172-H$5*$D172))</f>
        <v>-471.00813333333338</v>
      </c>
      <c r="L172" s="34">
        <f t="shared" si="82"/>
        <v>-725.99013333333335</v>
      </c>
      <c r="M172" s="34">
        <f t="shared" si="82"/>
        <v>-946.64763333333337</v>
      </c>
      <c r="N172" s="34"/>
      <c r="O172" s="13">
        <v>40</v>
      </c>
      <c r="P172" s="3">
        <f t="shared" si="71"/>
        <v>866.66666666666663</v>
      </c>
      <c r="Q172" s="34">
        <f t="shared" ref="Q172:S177" si="83">IF($P172=0,0,$P172-(P$3*$D172))</f>
        <v>-103.24563333333333</v>
      </c>
      <c r="R172" s="34">
        <f t="shared" si="83"/>
        <v>-207.19983333333346</v>
      </c>
      <c r="S172" s="34">
        <f t="shared" si="83"/>
        <v>-348.42063333333329</v>
      </c>
      <c r="T172" s="13">
        <v>40</v>
      </c>
      <c r="U172" s="3">
        <f t="shared" si="72"/>
        <v>866.66666666666663</v>
      </c>
      <c r="V172" s="34">
        <f t="shared" ref="V172:X177" si="84">IF($U172=0,0,$U172-(P$3*$D172))</f>
        <v>-103.24563333333333</v>
      </c>
      <c r="W172" s="34">
        <f t="shared" si="84"/>
        <v>-207.19983333333346</v>
      </c>
      <c r="X172" s="34">
        <f t="shared" si="84"/>
        <v>-348.42063333333329</v>
      </c>
      <c r="Y172" s="3">
        <v>8</v>
      </c>
      <c r="Z172" s="34"/>
      <c r="AA172" s="34"/>
      <c r="AB172" s="34"/>
    </row>
    <row r="173" spans="1:28" x14ac:dyDescent="0.25">
      <c r="A173" t="s">
        <v>75</v>
      </c>
      <c r="B173">
        <v>35</v>
      </c>
      <c r="C173" s="1" t="s">
        <v>76</v>
      </c>
      <c r="D173" s="1">
        <v>0.98070000000000002</v>
      </c>
      <c r="E173" s="2">
        <v>44621</v>
      </c>
      <c r="F173" s="2">
        <v>44742</v>
      </c>
      <c r="G173" s="1" t="s">
        <v>39</v>
      </c>
      <c r="H173" s="1" t="s">
        <v>38</v>
      </c>
      <c r="I173" s="3">
        <v>31</v>
      </c>
      <c r="J173" s="3">
        <f t="shared" si="67"/>
        <v>671.66666666666663</v>
      </c>
      <c r="K173" s="34">
        <f t="shared" si="82"/>
        <v>-103.08633333333341</v>
      </c>
      <c r="L173" s="34">
        <f t="shared" si="82"/>
        <v>-232.53873333333343</v>
      </c>
      <c r="M173" s="34">
        <f t="shared" si="82"/>
        <v>-743.48343333333344</v>
      </c>
      <c r="N173" s="34"/>
      <c r="O173" s="13">
        <v>31</v>
      </c>
      <c r="P173" s="3">
        <f t="shared" si="71"/>
        <v>671.66666666666663</v>
      </c>
      <c r="Q173" s="34">
        <f t="shared" si="83"/>
        <v>-298.24563333333333</v>
      </c>
      <c r="R173" s="34">
        <f t="shared" si="83"/>
        <v>-402.19983333333346</v>
      </c>
      <c r="S173" s="34">
        <f t="shared" si="83"/>
        <v>-543.42063333333329</v>
      </c>
      <c r="T173" s="13">
        <v>31</v>
      </c>
      <c r="U173" s="3">
        <f t="shared" si="72"/>
        <v>671.66666666666663</v>
      </c>
      <c r="V173" s="34">
        <f t="shared" si="84"/>
        <v>-298.24563333333333</v>
      </c>
      <c r="W173" s="34">
        <f t="shared" si="84"/>
        <v>-402.19983333333346</v>
      </c>
      <c r="X173" s="34">
        <f t="shared" si="84"/>
        <v>-543.42063333333329</v>
      </c>
      <c r="Y173" s="3">
        <v>7.5</v>
      </c>
      <c r="Z173" s="34"/>
      <c r="AA173" s="34"/>
      <c r="AB173" s="34"/>
    </row>
    <row r="174" spans="1:28" x14ac:dyDescent="0.25">
      <c r="A174" t="s">
        <v>75</v>
      </c>
      <c r="B174">
        <v>35</v>
      </c>
      <c r="C174" s="1" t="s">
        <v>76</v>
      </c>
      <c r="D174" s="1">
        <v>0.98070000000000002</v>
      </c>
      <c r="E174" s="2">
        <v>44621</v>
      </c>
      <c r="F174" s="2">
        <v>44742</v>
      </c>
      <c r="G174" s="1" t="s">
        <v>40</v>
      </c>
      <c r="H174" s="1" t="s">
        <v>38</v>
      </c>
      <c r="I174" s="3">
        <v>31</v>
      </c>
      <c r="J174" s="3">
        <f t="shared" si="67"/>
        <v>671.66666666666663</v>
      </c>
      <c r="K174" s="34">
        <f t="shared" si="82"/>
        <v>-103.08633333333341</v>
      </c>
      <c r="L174" s="34">
        <f t="shared" si="82"/>
        <v>-232.53873333333343</v>
      </c>
      <c r="M174" s="34">
        <f t="shared" si="82"/>
        <v>-743.48343333333344</v>
      </c>
      <c r="N174" s="34"/>
      <c r="O174" s="13">
        <v>31</v>
      </c>
      <c r="P174" s="3">
        <f t="shared" si="71"/>
        <v>671.66666666666663</v>
      </c>
      <c r="Q174" s="34">
        <f t="shared" si="83"/>
        <v>-298.24563333333333</v>
      </c>
      <c r="R174" s="34">
        <f t="shared" si="83"/>
        <v>-402.19983333333346</v>
      </c>
      <c r="S174" s="34">
        <f t="shared" si="83"/>
        <v>-543.42063333333329</v>
      </c>
      <c r="T174" s="13">
        <v>31</v>
      </c>
      <c r="U174" s="3">
        <f t="shared" si="72"/>
        <v>671.66666666666663</v>
      </c>
      <c r="V174" s="34">
        <f t="shared" si="84"/>
        <v>-298.24563333333333</v>
      </c>
      <c r="W174" s="34">
        <f t="shared" si="84"/>
        <v>-402.19983333333346</v>
      </c>
      <c r="X174" s="34">
        <f t="shared" si="84"/>
        <v>-543.42063333333329</v>
      </c>
      <c r="Y174" s="3">
        <v>7.5</v>
      </c>
      <c r="Z174" s="34"/>
      <c r="AA174" s="34"/>
      <c r="AB174" s="34"/>
    </row>
    <row r="175" spans="1:28" x14ac:dyDescent="0.25">
      <c r="A175" t="s">
        <v>75</v>
      </c>
      <c r="B175">
        <v>35</v>
      </c>
      <c r="C175" s="1" t="s">
        <v>76</v>
      </c>
      <c r="D175" s="1">
        <v>0.98070000000000002</v>
      </c>
      <c r="E175" s="2">
        <v>44621</v>
      </c>
      <c r="F175" s="2">
        <v>44742</v>
      </c>
      <c r="G175" s="1" t="s">
        <v>41</v>
      </c>
      <c r="H175" s="1" t="s">
        <v>38</v>
      </c>
      <c r="I175" s="3">
        <v>24</v>
      </c>
      <c r="J175" s="3">
        <f t="shared" si="67"/>
        <v>520</v>
      </c>
      <c r="K175" s="34">
        <f t="shared" si="82"/>
        <v>-168.45140000000004</v>
      </c>
      <c r="L175" s="34">
        <f t="shared" si="82"/>
        <v>-279.27049999999997</v>
      </c>
      <c r="M175" s="34">
        <f t="shared" si="82"/>
        <v>-577.40329999999994</v>
      </c>
      <c r="N175" s="34"/>
      <c r="O175" s="13">
        <v>24</v>
      </c>
      <c r="P175" s="3">
        <f t="shared" si="71"/>
        <v>520</v>
      </c>
      <c r="Q175" s="34">
        <f t="shared" si="83"/>
        <v>-449.91229999999996</v>
      </c>
      <c r="R175" s="34">
        <f t="shared" si="83"/>
        <v>-553.86650000000009</v>
      </c>
      <c r="S175" s="34">
        <f t="shared" si="83"/>
        <v>-695.08729999999991</v>
      </c>
      <c r="T175" s="13">
        <v>24</v>
      </c>
      <c r="U175" s="3">
        <f t="shared" si="72"/>
        <v>520</v>
      </c>
      <c r="V175" s="34">
        <f t="shared" si="84"/>
        <v>-449.91229999999996</v>
      </c>
      <c r="W175" s="34">
        <f t="shared" si="84"/>
        <v>-553.86650000000009</v>
      </c>
      <c r="X175" s="34">
        <f t="shared" si="84"/>
        <v>-695.08729999999991</v>
      </c>
      <c r="Y175" s="3">
        <v>6.5</v>
      </c>
      <c r="Z175" s="34"/>
      <c r="AA175" s="34"/>
      <c r="AB175" s="34"/>
    </row>
    <row r="176" spans="1:28" x14ac:dyDescent="0.25">
      <c r="A176" t="s">
        <v>75</v>
      </c>
      <c r="B176">
        <v>35</v>
      </c>
      <c r="C176" s="1" t="s">
        <v>76</v>
      </c>
      <c r="D176" s="1">
        <v>0.98070000000000002</v>
      </c>
      <c r="E176" s="2">
        <v>44621</v>
      </c>
      <c r="F176" s="2">
        <v>44742</v>
      </c>
      <c r="G176" s="1" t="s">
        <v>42</v>
      </c>
      <c r="H176" s="1" t="s">
        <v>38</v>
      </c>
      <c r="I176" s="3">
        <v>24</v>
      </c>
      <c r="J176" s="3">
        <f t="shared" si="67"/>
        <v>520</v>
      </c>
      <c r="K176" s="34">
        <f t="shared" si="82"/>
        <v>-168.45140000000004</v>
      </c>
      <c r="L176" s="34">
        <f t="shared" si="82"/>
        <v>-279.27049999999997</v>
      </c>
      <c r="M176" s="34">
        <f t="shared" si="82"/>
        <v>-577.40329999999994</v>
      </c>
      <c r="N176" s="34"/>
      <c r="O176" s="13">
        <v>24</v>
      </c>
      <c r="P176" s="3">
        <f t="shared" si="71"/>
        <v>520</v>
      </c>
      <c r="Q176" s="34">
        <f t="shared" si="83"/>
        <v>-449.91229999999996</v>
      </c>
      <c r="R176" s="34">
        <f t="shared" si="83"/>
        <v>-553.86650000000009</v>
      </c>
      <c r="S176" s="34">
        <f t="shared" si="83"/>
        <v>-695.08729999999991</v>
      </c>
      <c r="T176" s="13">
        <v>24</v>
      </c>
      <c r="U176" s="3">
        <f t="shared" si="72"/>
        <v>520</v>
      </c>
      <c r="V176" s="34">
        <f t="shared" si="84"/>
        <v>-449.91229999999996</v>
      </c>
      <c r="W176" s="34">
        <f t="shared" si="84"/>
        <v>-553.86650000000009</v>
      </c>
      <c r="X176" s="34">
        <f t="shared" si="84"/>
        <v>-695.08729999999991</v>
      </c>
      <c r="Y176" s="3">
        <v>6.5</v>
      </c>
      <c r="Z176" s="34"/>
      <c r="AA176" s="34"/>
      <c r="AB176" s="34"/>
    </row>
    <row r="177" spans="1:28" x14ac:dyDescent="0.25">
      <c r="A177" t="s">
        <v>75</v>
      </c>
      <c r="B177">
        <v>35</v>
      </c>
      <c r="C177" s="1" t="s">
        <v>76</v>
      </c>
      <c r="D177" s="1">
        <v>0.98070000000000002</v>
      </c>
      <c r="E177" s="2">
        <v>44621</v>
      </c>
      <c r="F177" s="2">
        <v>44742</v>
      </c>
      <c r="G177" s="1" t="s">
        <v>43</v>
      </c>
      <c r="H177" s="1" t="s">
        <v>38</v>
      </c>
      <c r="I177" s="3">
        <v>23</v>
      </c>
      <c r="J177" s="3">
        <f t="shared" si="67"/>
        <v>498.33333333333331</v>
      </c>
      <c r="K177" s="34">
        <f t="shared" si="82"/>
        <v>-190.11806666666672</v>
      </c>
      <c r="L177" s="34">
        <f t="shared" si="82"/>
        <v>-300.93716666666666</v>
      </c>
      <c r="M177" s="34">
        <f t="shared" si="82"/>
        <v>-599.06996666666669</v>
      </c>
      <c r="N177" s="34"/>
      <c r="O177" s="13">
        <v>23</v>
      </c>
      <c r="P177" s="3">
        <f t="shared" si="71"/>
        <v>498.33333333333331</v>
      </c>
      <c r="Q177" s="34">
        <f t="shared" si="83"/>
        <v>-471.57896666666664</v>
      </c>
      <c r="R177" s="34">
        <f t="shared" si="83"/>
        <v>-575.53316666666683</v>
      </c>
      <c r="S177" s="34">
        <f t="shared" si="83"/>
        <v>-716.75396666666666</v>
      </c>
      <c r="T177" s="13">
        <v>23</v>
      </c>
      <c r="U177" s="3">
        <f t="shared" si="72"/>
        <v>498.33333333333331</v>
      </c>
      <c r="V177" s="34">
        <f t="shared" si="84"/>
        <v>-471.57896666666664</v>
      </c>
      <c r="W177" s="34">
        <f t="shared" si="84"/>
        <v>-575.53316666666683</v>
      </c>
      <c r="X177" s="34">
        <f t="shared" si="84"/>
        <v>-716.75396666666666</v>
      </c>
      <c r="Y177" s="3">
        <v>6.5</v>
      </c>
      <c r="Z177" s="34"/>
      <c r="AA177" s="34"/>
      <c r="AB177" s="34"/>
    </row>
    <row r="178" spans="1:28" hidden="1" x14ac:dyDescent="0.25">
      <c r="A178" t="s">
        <v>75</v>
      </c>
      <c r="B178">
        <v>35</v>
      </c>
      <c r="C178" s="1" t="s">
        <v>76</v>
      </c>
      <c r="D178" s="1">
        <v>0.98070000000000002</v>
      </c>
      <c r="E178" s="2">
        <v>44621</v>
      </c>
      <c r="F178" s="2">
        <v>44742</v>
      </c>
      <c r="G178" s="1" t="s">
        <v>44</v>
      </c>
      <c r="H178" t="s">
        <v>38</v>
      </c>
      <c r="I178" s="3">
        <v>9</v>
      </c>
      <c r="J178" s="3">
        <f t="shared" si="67"/>
        <v>195</v>
      </c>
      <c r="O178" s="3">
        <v>9</v>
      </c>
      <c r="P178" s="3">
        <f t="shared" si="71"/>
        <v>195</v>
      </c>
      <c r="T178" s="3">
        <v>9</v>
      </c>
      <c r="U178" s="3">
        <f t="shared" si="72"/>
        <v>195</v>
      </c>
      <c r="Y178" s="3">
        <v>2.5</v>
      </c>
    </row>
    <row r="179" spans="1:28" hidden="1" x14ac:dyDescent="0.25">
      <c r="A179" t="s">
        <v>75</v>
      </c>
      <c r="B179">
        <v>35</v>
      </c>
      <c r="C179" s="1" t="s">
        <v>76</v>
      </c>
      <c r="D179" s="1">
        <v>0.98070000000000002</v>
      </c>
      <c r="E179" s="2">
        <v>44621</v>
      </c>
      <c r="F179" s="2">
        <v>44742</v>
      </c>
      <c r="G179" s="1" t="s">
        <v>45</v>
      </c>
      <c r="H179" t="s">
        <v>38</v>
      </c>
      <c r="I179" s="3">
        <v>40</v>
      </c>
      <c r="J179" s="3">
        <f t="shared" si="67"/>
        <v>866.66666666666663</v>
      </c>
      <c r="O179" s="3">
        <v>40</v>
      </c>
      <c r="P179" s="3">
        <f t="shared" si="71"/>
        <v>866.66666666666663</v>
      </c>
      <c r="T179" s="3">
        <v>40</v>
      </c>
      <c r="U179" s="3">
        <f t="shared" si="72"/>
        <v>866.66666666666663</v>
      </c>
      <c r="Y179" s="3">
        <v>8</v>
      </c>
    </row>
    <row r="180" spans="1:28" s="29" customFormat="1" x14ac:dyDescent="0.25">
      <c r="A180" s="29" t="s">
        <v>77</v>
      </c>
      <c r="B180">
        <v>41</v>
      </c>
      <c r="C180" s="30" t="s">
        <v>78</v>
      </c>
      <c r="D180" s="30">
        <v>0.9909</v>
      </c>
      <c r="E180" s="2">
        <v>44378</v>
      </c>
      <c r="F180" s="2">
        <v>44742</v>
      </c>
      <c r="G180" s="30" t="s">
        <v>37</v>
      </c>
      <c r="H180" s="30" t="s">
        <v>38</v>
      </c>
      <c r="I180" s="31">
        <v>46</v>
      </c>
      <c r="J180" s="31">
        <f t="shared" si="67"/>
        <v>996.66666666666663</v>
      </c>
      <c r="K180" s="32">
        <f t="shared" ref="K180:M185" si="85">IF($G180="INF",$J180-H$3*$D180,IF(OR($G180="TOD", $G180="2YR"),$J180-H$4*$D180,$J180-H$5*$D180))</f>
        <v>-354.92093333333344</v>
      </c>
      <c r="L180" s="32">
        <f t="shared" si="85"/>
        <v>-612.55493333333345</v>
      </c>
      <c r="M180" s="32">
        <f t="shared" si="85"/>
        <v>-835.50743333333332</v>
      </c>
      <c r="N180" s="32"/>
      <c r="O180" s="33">
        <v>41.4</v>
      </c>
      <c r="P180" s="31">
        <f t="shared" si="71"/>
        <v>897</v>
      </c>
      <c r="Q180" s="32">
        <f t="shared" ref="Q180:S185" si="86">IF($P180=0,0,$P180-(P$3*$D180))</f>
        <v>-83.000099999999975</v>
      </c>
      <c r="R180" s="32">
        <f t="shared" si="86"/>
        <v>-188.03549999999996</v>
      </c>
      <c r="S180" s="32">
        <f t="shared" si="86"/>
        <v>-330.72510000000011</v>
      </c>
      <c r="T180" s="33" t="s">
        <v>48</v>
      </c>
      <c r="U180" s="31">
        <f t="shared" si="72"/>
        <v>0</v>
      </c>
      <c r="V180" s="32">
        <f t="shared" ref="V180:X185" si="87">IF($U180=0,0,$U180-(P$3*$D180))</f>
        <v>0</v>
      </c>
      <c r="W180" s="32">
        <f t="shared" si="87"/>
        <v>0</v>
      </c>
      <c r="X180" s="32">
        <f t="shared" si="87"/>
        <v>0</v>
      </c>
      <c r="Y180" s="3" t="s">
        <v>48</v>
      </c>
      <c r="Z180" s="32"/>
      <c r="AA180" s="32"/>
      <c r="AB180" s="32"/>
    </row>
    <row r="181" spans="1:28" s="29" customFormat="1" x14ac:dyDescent="0.25">
      <c r="A181" s="29" t="s">
        <v>77</v>
      </c>
      <c r="B181">
        <v>41</v>
      </c>
      <c r="C181" s="30" t="s">
        <v>78</v>
      </c>
      <c r="D181" s="30">
        <v>0.9909</v>
      </c>
      <c r="E181" s="2">
        <v>44378</v>
      </c>
      <c r="F181" s="2">
        <v>44742</v>
      </c>
      <c r="G181" s="30" t="s">
        <v>39</v>
      </c>
      <c r="H181" s="30" t="s">
        <v>38</v>
      </c>
      <c r="I181" s="31">
        <v>35.19</v>
      </c>
      <c r="J181" s="31">
        <f t="shared" si="67"/>
        <v>762.44999999999993</v>
      </c>
      <c r="K181" s="32">
        <f t="shared" si="85"/>
        <v>-20.361000000000104</v>
      </c>
      <c r="L181" s="32">
        <f t="shared" si="85"/>
        <v>-151.15980000000002</v>
      </c>
      <c r="M181" s="32">
        <f t="shared" si="85"/>
        <v>-667.41870000000006</v>
      </c>
      <c r="N181" s="32"/>
      <c r="O181" s="33">
        <v>31.28</v>
      </c>
      <c r="P181" s="31">
        <f t="shared" si="71"/>
        <v>677.73333333333335</v>
      </c>
      <c r="Q181" s="32">
        <f t="shared" si="86"/>
        <v>-302.26676666666663</v>
      </c>
      <c r="R181" s="32">
        <f t="shared" si="86"/>
        <v>-407.30216666666661</v>
      </c>
      <c r="S181" s="32">
        <f t="shared" si="86"/>
        <v>-549.99176666666676</v>
      </c>
      <c r="T181" s="33" t="s">
        <v>48</v>
      </c>
      <c r="U181" s="31">
        <f t="shared" si="72"/>
        <v>0</v>
      </c>
      <c r="V181" s="32">
        <f t="shared" si="87"/>
        <v>0</v>
      </c>
      <c r="W181" s="32">
        <f t="shared" si="87"/>
        <v>0</v>
      </c>
      <c r="X181" s="32">
        <f t="shared" si="87"/>
        <v>0</v>
      </c>
      <c r="Y181" s="3" t="s">
        <v>48</v>
      </c>
      <c r="Z181" s="32"/>
      <c r="AA181" s="32"/>
      <c r="AB181" s="32"/>
    </row>
    <row r="182" spans="1:28" s="29" customFormat="1" x14ac:dyDescent="0.25">
      <c r="A182" s="29" t="s">
        <v>77</v>
      </c>
      <c r="B182">
        <v>41</v>
      </c>
      <c r="C182" s="30" t="s">
        <v>78</v>
      </c>
      <c r="D182" s="30">
        <v>0.9909</v>
      </c>
      <c r="E182" s="2">
        <v>44378</v>
      </c>
      <c r="F182" s="2">
        <v>44742</v>
      </c>
      <c r="G182" s="30" t="s">
        <v>40</v>
      </c>
      <c r="H182" s="30" t="s">
        <v>38</v>
      </c>
      <c r="I182" s="31">
        <v>32.26</v>
      </c>
      <c r="J182" s="31">
        <f t="shared" si="67"/>
        <v>698.9666666666667</v>
      </c>
      <c r="K182" s="32">
        <f t="shared" si="85"/>
        <v>-83.844333333333338</v>
      </c>
      <c r="L182" s="32">
        <f t="shared" si="85"/>
        <v>-214.64313333333325</v>
      </c>
      <c r="M182" s="32">
        <f t="shared" si="85"/>
        <v>-730.90203333333329</v>
      </c>
      <c r="N182" s="32"/>
      <c r="O182" s="33">
        <v>31.28</v>
      </c>
      <c r="P182" s="31">
        <f t="shared" si="71"/>
        <v>677.73333333333335</v>
      </c>
      <c r="Q182" s="32">
        <f t="shared" si="86"/>
        <v>-302.26676666666663</v>
      </c>
      <c r="R182" s="32">
        <f t="shared" si="86"/>
        <v>-407.30216666666661</v>
      </c>
      <c r="S182" s="32">
        <f t="shared" si="86"/>
        <v>-549.99176666666676</v>
      </c>
      <c r="T182" s="33" t="s">
        <v>48</v>
      </c>
      <c r="U182" s="31">
        <f t="shared" si="72"/>
        <v>0</v>
      </c>
      <c r="V182" s="32">
        <f t="shared" si="87"/>
        <v>0</v>
      </c>
      <c r="W182" s="32">
        <f t="shared" si="87"/>
        <v>0</v>
      </c>
      <c r="X182" s="32">
        <f t="shared" si="87"/>
        <v>0</v>
      </c>
      <c r="Y182" s="3" t="s">
        <v>48</v>
      </c>
      <c r="Z182" s="32"/>
      <c r="AA182" s="32"/>
      <c r="AB182" s="32"/>
    </row>
    <row r="183" spans="1:28" s="29" customFormat="1" x14ac:dyDescent="0.25">
      <c r="A183" s="29" t="s">
        <v>77</v>
      </c>
      <c r="B183">
        <v>41</v>
      </c>
      <c r="C183" s="30" t="s">
        <v>78</v>
      </c>
      <c r="D183" s="30">
        <v>0.9909</v>
      </c>
      <c r="E183" s="2">
        <v>44378</v>
      </c>
      <c r="F183" s="2">
        <v>44742</v>
      </c>
      <c r="G183" s="30" t="s">
        <v>41</v>
      </c>
      <c r="H183" s="30" t="s">
        <v>38</v>
      </c>
      <c r="I183" s="31">
        <v>27.6</v>
      </c>
      <c r="J183" s="31">
        <f t="shared" si="67"/>
        <v>598</v>
      </c>
      <c r="K183" s="32">
        <f t="shared" si="85"/>
        <v>-97.611800000000017</v>
      </c>
      <c r="L183" s="32">
        <f t="shared" si="85"/>
        <v>-209.58349999999996</v>
      </c>
      <c r="M183" s="32">
        <f t="shared" si="85"/>
        <v>-510.81709999999998</v>
      </c>
      <c r="N183" s="32"/>
      <c r="O183" s="33">
        <v>27.6</v>
      </c>
      <c r="P183" s="31">
        <f t="shared" si="71"/>
        <v>598</v>
      </c>
      <c r="Q183" s="32">
        <f t="shared" si="86"/>
        <v>-382.00009999999997</v>
      </c>
      <c r="R183" s="32">
        <f t="shared" si="86"/>
        <v>-487.03549999999996</v>
      </c>
      <c r="S183" s="32">
        <f t="shared" si="86"/>
        <v>-629.72510000000011</v>
      </c>
      <c r="T183" s="33" t="s">
        <v>48</v>
      </c>
      <c r="U183" s="31">
        <f t="shared" si="72"/>
        <v>0</v>
      </c>
      <c r="V183" s="32">
        <f t="shared" si="87"/>
        <v>0</v>
      </c>
      <c r="W183" s="32">
        <f t="shared" si="87"/>
        <v>0</v>
      </c>
      <c r="X183" s="32">
        <f t="shared" si="87"/>
        <v>0</v>
      </c>
      <c r="Y183" s="3" t="s">
        <v>48</v>
      </c>
      <c r="Z183" s="32"/>
      <c r="AA183" s="32"/>
      <c r="AB183" s="32"/>
    </row>
    <row r="184" spans="1:28" s="29" customFormat="1" x14ac:dyDescent="0.25">
      <c r="A184" s="29" t="s">
        <v>77</v>
      </c>
      <c r="B184">
        <v>41</v>
      </c>
      <c r="C184" s="30" t="s">
        <v>78</v>
      </c>
      <c r="D184" s="30">
        <v>0.9909</v>
      </c>
      <c r="E184" s="2">
        <v>44378</v>
      </c>
      <c r="F184" s="2">
        <v>44742</v>
      </c>
      <c r="G184" s="30" t="s">
        <v>42</v>
      </c>
      <c r="H184" s="30" t="s">
        <v>38</v>
      </c>
      <c r="I184" s="31">
        <v>25.88</v>
      </c>
      <c r="J184" s="31">
        <f t="shared" si="67"/>
        <v>560.73333333333335</v>
      </c>
      <c r="K184" s="32">
        <f t="shared" si="85"/>
        <v>-134.87846666666667</v>
      </c>
      <c r="L184" s="32">
        <f t="shared" si="85"/>
        <v>-246.85016666666661</v>
      </c>
      <c r="M184" s="32">
        <f t="shared" si="85"/>
        <v>-548.08376666666663</v>
      </c>
      <c r="N184" s="32"/>
      <c r="O184" s="33">
        <v>25.88</v>
      </c>
      <c r="P184" s="31">
        <f t="shared" si="71"/>
        <v>560.73333333333335</v>
      </c>
      <c r="Q184" s="32">
        <f t="shared" si="86"/>
        <v>-419.26676666666663</v>
      </c>
      <c r="R184" s="32">
        <f t="shared" si="86"/>
        <v>-524.30216666666661</v>
      </c>
      <c r="S184" s="32">
        <f t="shared" si="86"/>
        <v>-666.99176666666676</v>
      </c>
      <c r="T184" s="33" t="s">
        <v>48</v>
      </c>
      <c r="U184" s="31">
        <f t="shared" si="72"/>
        <v>0</v>
      </c>
      <c r="V184" s="32">
        <f t="shared" si="87"/>
        <v>0</v>
      </c>
      <c r="W184" s="32">
        <f t="shared" si="87"/>
        <v>0</v>
      </c>
      <c r="X184" s="32">
        <f t="shared" si="87"/>
        <v>0</v>
      </c>
      <c r="Y184" s="3" t="s">
        <v>48</v>
      </c>
      <c r="Z184" s="32"/>
      <c r="AA184" s="32"/>
      <c r="AB184" s="32"/>
    </row>
    <row r="185" spans="1:28" s="29" customFormat="1" x14ac:dyDescent="0.25">
      <c r="A185" s="29" t="s">
        <v>77</v>
      </c>
      <c r="B185">
        <v>41</v>
      </c>
      <c r="C185" s="30" t="s">
        <v>78</v>
      </c>
      <c r="D185" s="30">
        <v>0.9909</v>
      </c>
      <c r="E185" s="2">
        <v>44378</v>
      </c>
      <c r="F185" s="2">
        <v>44742</v>
      </c>
      <c r="G185" s="30" t="s">
        <v>43</v>
      </c>
      <c r="H185" s="30" t="s">
        <v>38</v>
      </c>
      <c r="I185" s="31">
        <v>24.15</v>
      </c>
      <c r="J185" s="31">
        <f t="shared" si="67"/>
        <v>523.25</v>
      </c>
      <c r="K185" s="32">
        <f t="shared" si="85"/>
        <v>-172.36180000000002</v>
      </c>
      <c r="L185" s="32">
        <f t="shared" si="85"/>
        <v>-284.33349999999996</v>
      </c>
      <c r="M185" s="32">
        <f t="shared" si="85"/>
        <v>-585.56709999999998</v>
      </c>
      <c r="N185" s="32"/>
      <c r="O185" s="33">
        <v>25.1</v>
      </c>
      <c r="P185" s="31">
        <f t="shared" si="71"/>
        <v>543.83333333333337</v>
      </c>
      <c r="Q185" s="32">
        <f t="shared" si="86"/>
        <v>-436.1667666666666</v>
      </c>
      <c r="R185" s="32">
        <f t="shared" si="86"/>
        <v>-541.20216666666659</v>
      </c>
      <c r="S185" s="32">
        <f t="shared" si="86"/>
        <v>-683.89176666666674</v>
      </c>
      <c r="T185" s="33" t="s">
        <v>48</v>
      </c>
      <c r="U185" s="31">
        <f t="shared" si="72"/>
        <v>0</v>
      </c>
      <c r="V185" s="32">
        <f t="shared" si="87"/>
        <v>0</v>
      </c>
      <c r="W185" s="32">
        <f t="shared" si="87"/>
        <v>0</v>
      </c>
      <c r="X185" s="32">
        <f t="shared" si="87"/>
        <v>0</v>
      </c>
      <c r="Y185" s="3" t="s">
        <v>48</v>
      </c>
      <c r="Z185" s="32"/>
      <c r="AA185" s="32"/>
      <c r="AB185" s="32"/>
    </row>
    <row r="186" spans="1:28" hidden="1" x14ac:dyDescent="0.25">
      <c r="A186" t="s">
        <v>77</v>
      </c>
      <c r="B186">
        <v>41</v>
      </c>
      <c r="C186" s="1" t="s">
        <v>78</v>
      </c>
      <c r="D186" s="1">
        <v>0.9909</v>
      </c>
      <c r="E186" s="2">
        <v>44378</v>
      </c>
      <c r="F186" s="2">
        <v>44742</v>
      </c>
      <c r="G186" s="1" t="s">
        <v>44</v>
      </c>
      <c r="H186" t="s">
        <v>38</v>
      </c>
      <c r="I186" s="35">
        <v>22.31</v>
      </c>
      <c r="J186" s="3">
        <f t="shared" si="67"/>
        <v>483.38333333333327</v>
      </c>
      <c r="O186" s="35">
        <v>22.87</v>
      </c>
      <c r="P186" s="3">
        <f t="shared" si="71"/>
        <v>495.51666666666665</v>
      </c>
      <c r="T186" s="3" t="s">
        <v>48</v>
      </c>
      <c r="U186" s="3">
        <f t="shared" si="72"/>
        <v>0</v>
      </c>
      <c r="Y186" s="3" t="s">
        <v>48</v>
      </c>
    </row>
    <row r="187" spans="1:28" hidden="1" x14ac:dyDescent="0.25">
      <c r="A187" t="s">
        <v>77</v>
      </c>
      <c r="B187">
        <v>41</v>
      </c>
      <c r="C187" s="1" t="s">
        <v>78</v>
      </c>
      <c r="D187" s="1">
        <v>0.9909</v>
      </c>
      <c r="E187" s="2">
        <v>44378</v>
      </c>
      <c r="F187" s="2">
        <v>44742</v>
      </c>
      <c r="G187" s="1" t="s">
        <v>45</v>
      </c>
      <c r="H187" t="s">
        <v>38</v>
      </c>
      <c r="I187" s="35">
        <v>46</v>
      </c>
      <c r="J187" s="3">
        <f t="shared" si="67"/>
        <v>996.66666666666663</v>
      </c>
      <c r="O187" s="35">
        <v>41.4</v>
      </c>
      <c r="P187" s="3">
        <f t="shared" si="71"/>
        <v>897</v>
      </c>
      <c r="T187" s="3" t="s">
        <v>48</v>
      </c>
      <c r="U187" s="3">
        <f t="shared" si="72"/>
        <v>0</v>
      </c>
      <c r="Y187" s="3" t="s">
        <v>48</v>
      </c>
    </row>
    <row r="188" spans="1:28" x14ac:dyDescent="0.25">
      <c r="A188" t="s">
        <v>79</v>
      </c>
      <c r="B188">
        <v>42</v>
      </c>
      <c r="C188" s="1" t="s">
        <v>80</v>
      </c>
      <c r="D188" s="1">
        <v>0.94789999999999996</v>
      </c>
      <c r="E188" s="2">
        <v>44621</v>
      </c>
      <c r="F188" s="2">
        <v>44742</v>
      </c>
      <c r="G188" s="1" t="s">
        <v>37</v>
      </c>
      <c r="H188" s="1" t="s">
        <v>38</v>
      </c>
      <c r="I188" s="3">
        <v>35</v>
      </c>
      <c r="J188" s="3">
        <f t="shared" si="67"/>
        <v>758.33333333333337</v>
      </c>
      <c r="K188" s="34">
        <f t="shared" ref="K188:M193" si="88">IF($G188="INF",$J188-H$3*$D188,IF(OR($G188="TOD", $G188="2YR"),$J188-H$4*$D188,$J188-H$5*$D188))</f>
        <v>-534.60226666666665</v>
      </c>
      <c r="L188" s="34">
        <f t="shared" si="88"/>
        <v>-781.0562666666666</v>
      </c>
      <c r="M188" s="34">
        <f t="shared" si="88"/>
        <v>-994.33376666666652</v>
      </c>
      <c r="N188" s="34"/>
      <c r="O188" s="13">
        <v>36</v>
      </c>
      <c r="P188" s="3">
        <f t="shared" si="71"/>
        <v>780</v>
      </c>
      <c r="Q188" s="34">
        <f t="shared" ref="Q188:S193" si="89">IF($P188=0,0,$P188-(P$3*$D188))</f>
        <v>-157.47309999999993</v>
      </c>
      <c r="R188" s="34">
        <f t="shared" si="89"/>
        <v>-257.95049999999992</v>
      </c>
      <c r="S188" s="34">
        <f t="shared" si="89"/>
        <v>-394.44810000000007</v>
      </c>
      <c r="T188" s="13">
        <v>0</v>
      </c>
      <c r="U188" s="3">
        <f t="shared" si="72"/>
        <v>0</v>
      </c>
      <c r="V188" s="34">
        <f t="shared" ref="V188:X193" si="90">IF($U188=0,0,$U188-(P$3*$D188))</f>
        <v>0</v>
      </c>
      <c r="W188" s="34">
        <f t="shared" si="90"/>
        <v>0</v>
      </c>
      <c r="X188" s="34">
        <f t="shared" si="90"/>
        <v>0</v>
      </c>
      <c r="Y188" s="3">
        <v>0</v>
      </c>
      <c r="Z188" s="34"/>
      <c r="AA188" s="34"/>
      <c r="AB188" s="34"/>
    </row>
    <row r="189" spans="1:28" x14ac:dyDescent="0.25">
      <c r="A189" t="s">
        <v>79</v>
      </c>
      <c r="B189">
        <v>42</v>
      </c>
      <c r="C189" s="1" t="s">
        <v>80</v>
      </c>
      <c r="D189" s="1">
        <v>0.94789999999999996</v>
      </c>
      <c r="E189" s="2">
        <v>44621</v>
      </c>
      <c r="F189" s="2">
        <v>44742</v>
      </c>
      <c r="G189" s="1" t="s">
        <v>39</v>
      </c>
      <c r="H189" s="1" t="s">
        <v>38</v>
      </c>
      <c r="I189" s="3">
        <v>31</v>
      </c>
      <c r="J189" s="3">
        <f t="shared" si="67"/>
        <v>671.66666666666663</v>
      </c>
      <c r="K189" s="34">
        <f t="shared" si="88"/>
        <v>-77.174333333333379</v>
      </c>
      <c r="L189" s="34">
        <f t="shared" si="88"/>
        <v>-202.29713333333336</v>
      </c>
      <c r="M189" s="34">
        <f t="shared" si="88"/>
        <v>-696.15303333333338</v>
      </c>
      <c r="N189" s="34"/>
      <c r="O189" s="13">
        <v>30</v>
      </c>
      <c r="P189" s="3">
        <f t="shared" si="71"/>
        <v>650</v>
      </c>
      <c r="Q189" s="34">
        <f t="shared" si="89"/>
        <v>-287.47309999999993</v>
      </c>
      <c r="R189" s="34">
        <f t="shared" si="89"/>
        <v>-387.95049999999992</v>
      </c>
      <c r="S189" s="34">
        <f t="shared" si="89"/>
        <v>-524.44810000000007</v>
      </c>
      <c r="T189" s="13">
        <v>0</v>
      </c>
      <c r="U189" s="3">
        <f t="shared" si="72"/>
        <v>0</v>
      </c>
      <c r="V189" s="34">
        <f t="shared" si="90"/>
        <v>0</v>
      </c>
      <c r="W189" s="34">
        <f t="shared" si="90"/>
        <v>0</v>
      </c>
      <c r="X189" s="34">
        <f t="shared" si="90"/>
        <v>0</v>
      </c>
      <c r="Y189" s="3">
        <v>0</v>
      </c>
      <c r="Z189" s="34"/>
      <c r="AA189" s="34"/>
      <c r="AB189" s="34"/>
    </row>
    <row r="190" spans="1:28" x14ac:dyDescent="0.25">
      <c r="A190" t="s">
        <v>79</v>
      </c>
      <c r="B190">
        <v>42</v>
      </c>
      <c r="C190" s="1" t="s">
        <v>80</v>
      </c>
      <c r="D190" s="1">
        <v>0.94789999999999996</v>
      </c>
      <c r="E190" s="2">
        <v>44621</v>
      </c>
      <c r="F190" s="2">
        <v>44742</v>
      </c>
      <c r="G190" s="1" t="s">
        <v>40</v>
      </c>
      <c r="H190" s="1" t="s">
        <v>38</v>
      </c>
      <c r="I190" s="3">
        <v>29</v>
      </c>
      <c r="J190" s="3">
        <f t="shared" si="67"/>
        <v>628.33333333333337</v>
      </c>
      <c r="K190" s="34">
        <f t="shared" si="88"/>
        <v>-120.50766666666664</v>
      </c>
      <c r="L190" s="34">
        <f t="shared" si="88"/>
        <v>-245.63046666666662</v>
      </c>
      <c r="M190" s="34">
        <f t="shared" si="88"/>
        <v>-739.48636666666664</v>
      </c>
      <c r="N190" s="34"/>
      <c r="O190" s="13">
        <v>28</v>
      </c>
      <c r="P190" s="3">
        <f t="shared" si="71"/>
        <v>606.66666666666663</v>
      </c>
      <c r="Q190" s="34">
        <f t="shared" si="89"/>
        <v>-330.8064333333333</v>
      </c>
      <c r="R190" s="34">
        <f t="shared" si="89"/>
        <v>-431.28383333333329</v>
      </c>
      <c r="S190" s="34">
        <f t="shared" si="89"/>
        <v>-567.78143333333344</v>
      </c>
      <c r="T190" s="13">
        <v>0</v>
      </c>
      <c r="U190" s="3">
        <f t="shared" si="72"/>
        <v>0</v>
      </c>
      <c r="V190" s="34">
        <f t="shared" si="90"/>
        <v>0</v>
      </c>
      <c r="W190" s="34">
        <f t="shared" si="90"/>
        <v>0</v>
      </c>
      <c r="X190" s="34">
        <f t="shared" si="90"/>
        <v>0</v>
      </c>
      <c r="Y190" s="3">
        <v>0</v>
      </c>
      <c r="Z190" s="34"/>
      <c r="AA190" s="34"/>
      <c r="AB190" s="34"/>
    </row>
    <row r="191" spans="1:28" x14ac:dyDescent="0.25">
      <c r="A191" t="s">
        <v>79</v>
      </c>
      <c r="B191">
        <v>42</v>
      </c>
      <c r="C191" s="1" t="s">
        <v>80</v>
      </c>
      <c r="D191" s="1">
        <v>0.94789999999999996</v>
      </c>
      <c r="E191" s="2">
        <v>44621</v>
      </c>
      <c r="F191" s="2">
        <v>44742</v>
      </c>
      <c r="G191" s="1" t="s">
        <v>41</v>
      </c>
      <c r="H191" s="1" t="s">
        <v>38</v>
      </c>
      <c r="I191" s="3">
        <v>28</v>
      </c>
      <c r="J191" s="3">
        <f t="shared" si="67"/>
        <v>606.66666666666663</v>
      </c>
      <c r="K191" s="34">
        <f t="shared" si="88"/>
        <v>-58.759133333333352</v>
      </c>
      <c r="L191" s="34">
        <f t="shared" si="88"/>
        <v>-165.87183333333337</v>
      </c>
      <c r="M191" s="34">
        <f t="shared" si="88"/>
        <v>-454.03343333333339</v>
      </c>
      <c r="N191" s="34"/>
      <c r="O191" s="13">
        <v>25</v>
      </c>
      <c r="P191" s="3">
        <f t="shared" si="71"/>
        <v>541.66666666666663</v>
      </c>
      <c r="Q191" s="34">
        <f t="shared" si="89"/>
        <v>-395.8064333333333</v>
      </c>
      <c r="R191" s="34">
        <f t="shared" si="89"/>
        <v>-496.28383333333329</v>
      </c>
      <c r="S191" s="34">
        <f t="shared" si="89"/>
        <v>-632.78143333333344</v>
      </c>
      <c r="T191" s="13">
        <v>0</v>
      </c>
      <c r="U191" s="3">
        <f t="shared" si="72"/>
        <v>0</v>
      </c>
      <c r="V191" s="34">
        <f t="shared" si="90"/>
        <v>0</v>
      </c>
      <c r="W191" s="34">
        <f t="shared" si="90"/>
        <v>0</v>
      </c>
      <c r="X191" s="34">
        <f t="shared" si="90"/>
        <v>0</v>
      </c>
      <c r="Y191" s="3">
        <v>0</v>
      </c>
      <c r="Z191" s="34"/>
      <c r="AA191" s="34"/>
      <c r="AB191" s="34"/>
    </row>
    <row r="192" spans="1:28" x14ac:dyDescent="0.25">
      <c r="A192" t="s">
        <v>79</v>
      </c>
      <c r="B192">
        <v>42</v>
      </c>
      <c r="C192" s="1" t="s">
        <v>80</v>
      </c>
      <c r="D192" s="1">
        <v>0.94789999999999996</v>
      </c>
      <c r="E192" s="2">
        <v>44621</v>
      </c>
      <c r="F192" s="2">
        <v>44742</v>
      </c>
      <c r="G192" s="1" t="s">
        <v>42</v>
      </c>
      <c r="H192" s="1" t="s">
        <v>38</v>
      </c>
      <c r="I192" s="3">
        <v>27</v>
      </c>
      <c r="J192" s="3">
        <f t="shared" si="67"/>
        <v>585</v>
      </c>
      <c r="K192" s="34">
        <f t="shared" si="88"/>
        <v>-80.425799999999981</v>
      </c>
      <c r="L192" s="34">
        <f t="shared" si="88"/>
        <v>-187.5385</v>
      </c>
      <c r="M192" s="34">
        <f t="shared" si="88"/>
        <v>-475.70010000000002</v>
      </c>
      <c r="N192" s="34"/>
      <c r="O192" s="13">
        <v>25</v>
      </c>
      <c r="P192" s="3">
        <f t="shared" si="71"/>
        <v>541.66666666666663</v>
      </c>
      <c r="Q192" s="34">
        <f t="shared" si="89"/>
        <v>-395.8064333333333</v>
      </c>
      <c r="R192" s="34">
        <f t="shared" si="89"/>
        <v>-496.28383333333329</v>
      </c>
      <c r="S192" s="34">
        <f t="shared" si="89"/>
        <v>-632.78143333333344</v>
      </c>
      <c r="T192" s="13">
        <v>0</v>
      </c>
      <c r="U192" s="3">
        <f t="shared" si="72"/>
        <v>0</v>
      </c>
      <c r="V192" s="34">
        <f t="shared" si="90"/>
        <v>0</v>
      </c>
      <c r="W192" s="34">
        <f t="shared" si="90"/>
        <v>0</v>
      </c>
      <c r="X192" s="34">
        <f t="shared" si="90"/>
        <v>0</v>
      </c>
      <c r="Y192" s="3">
        <v>0</v>
      </c>
      <c r="Z192" s="34"/>
      <c r="AA192" s="34"/>
      <c r="AB192" s="34"/>
    </row>
    <row r="193" spans="1:28" x14ac:dyDescent="0.25">
      <c r="A193" t="s">
        <v>79</v>
      </c>
      <c r="B193">
        <v>42</v>
      </c>
      <c r="C193" s="1" t="s">
        <v>80</v>
      </c>
      <c r="D193" s="1">
        <v>0.94789999999999996</v>
      </c>
      <c r="E193" s="2">
        <v>44621</v>
      </c>
      <c r="F193" s="2">
        <v>44742</v>
      </c>
      <c r="G193" s="1" t="s">
        <v>43</v>
      </c>
      <c r="H193" s="1" t="s">
        <v>38</v>
      </c>
      <c r="I193" s="3">
        <v>27</v>
      </c>
      <c r="J193" s="3">
        <f t="shared" si="67"/>
        <v>585</v>
      </c>
      <c r="K193" s="34">
        <f t="shared" si="88"/>
        <v>-80.425799999999981</v>
      </c>
      <c r="L193" s="34">
        <f t="shared" si="88"/>
        <v>-187.5385</v>
      </c>
      <c r="M193" s="34">
        <f t="shared" si="88"/>
        <v>-475.70010000000002</v>
      </c>
      <c r="N193" s="34"/>
      <c r="O193" s="13">
        <v>25</v>
      </c>
      <c r="P193" s="3">
        <f t="shared" si="71"/>
        <v>541.66666666666663</v>
      </c>
      <c r="Q193" s="34">
        <f t="shared" si="89"/>
        <v>-395.8064333333333</v>
      </c>
      <c r="R193" s="34">
        <f t="shared" si="89"/>
        <v>-496.28383333333329</v>
      </c>
      <c r="S193" s="34">
        <f t="shared" si="89"/>
        <v>-632.78143333333344</v>
      </c>
      <c r="T193" s="13">
        <v>0</v>
      </c>
      <c r="U193" s="3">
        <f t="shared" si="72"/>
        <v>0</v>
      </c>
      <c r="V193" s="34">
        <f t="shared" si="90"/>
        <v>0</v>
      </c>
      <c r="W193" s="34">
        <f t="shared" si="90"/>
        <v>0</v>
      </c>
      <c r="X193" s="34">
        <f t="shared" si="90"/>
        <v>0</v>
      </c>
      <c r="Y193" s="3">
        <v>0</v>
      </c>
      <c r="Z193" s="34"/>
      <c r="AA193" s="34"/>
      <c r="AB193" s="34"/>
    </row>
    <row r="194" spans="1:28" hidden="1" x14ac:dyDescent="0.25">
      <c r="A194" t="s">
        <v>79</v>
      </c>
      <c r="B194">
        <v>42</v>
      </c>
      <c r="C194" s="1" t="s">
        <v>80</v>
      </c>
      <c r="D194" s="1">
        <v>0.94789999999999996</v>
      </c>
      <c r="E194" s="2">
        <v>44621</v>
      </c>
      <c r="F194" s="2">
        <v>44742</v>
      </c>
      <c r="G194" s="1" t="s">
        <v>44</v>
      </c>
      <c r="H194" t="s">
        <v>38</v>
      </c>
      <c r="I194" s="3">
        <v>26</v>
      </c>
      <c r="J194" s="3">
        <f t="shared" si="67"/>
        <v>563.33333333333337</v>
      </c>
      <c r="O194" s="3">
        <v>18.13</v>
      </c>
      <c r="P194" s="3">
        <f t="shared" si="71"/>
        <v>392.81666666666666</v>
      </c>
      <c r="T194" s="3">
        <v>0</v>
      </c>
      <c r="U194" s="3">
        <f t="shared" si="72"/>
        <v>0</v>
      </c>
      <c r="Y194" s="3">
        <v>0</v>
      </c>
    </row>
    <row r="195" spans="1:28" hidden="1" x14ac:dyDescent="0.25">
      <c r="A195" t="s">
        <v>79</v>
      </c>
      <c r="B195">
        <v>42</v>
      </c>
      <c r="C195" s="1" t="s">
        <v>80</v>
      </c>
      <c r="D195" s="1">
        <v>0.94789999999999996</v>
      </c>
      <c r="E195" s="2">
        <v>44621</v>
      </c>
      <c r="F195" s="2">
        <v>44742</v>
      </c>
      <c r="G195" s="1" t="s">
        <v>45</v>
      </c>
      <c r="H195" t="s">
        <v>38</v>
      </c>
      <c r="I195" s="3">
        <v>35</v>
      </c>
      <c r="J195" s="3">
        <f t="shared" si="67"/>
        <v>758.33333333333337</v>
      </c>
      <c r="O195" s="3">
        <v>36</v>
      </c>
      <c r="P195" s="3">
        <f t="shared" si="71"/>
        <v>780</v>
      </c>
      <c r="T195" s="3">
        <v>0</v>
      </c>
      <c r="U195" s="3">
        <f t="shared" si="72"/>
        <v>0</v>
      </c>
      <c r="Y195" s="3">
        <v>0</v>
      </c>
    </row>
    <row r="196" spans="1:28" s="29" customFormat="1" x14ac:dyDescent="0.25">
      <c r="A196" s="29" t="s">
        <v>81</v>
      </c>
      <c r="B196">
        <v>13</v>
      </c>
      <c r="C196" s="30" t="s">
        <v>82</v>
      </c>
      <c r="D196" s="30">
        <v>1.0146999999999999</v>
      </c>
      <c r="E196" s="2">
        <v>44562</v>
      </c>
      <c r="F196" s="2">
        <v>44742</v>
      </c>
      <c r="G196" s="30" t="s">
        <v>37</v>
      </c>
      <c r="H196" s="30" t="s">
        <v>38</v>
      </c>
      <c r="I196" s="31">
        <v>55.2</v>
      </c>
      <c r="J196" s="31">
        <f t="shared" si="67"/>
        <v>1196</v>
      </c>
      <c r="K196" s="32">
        <f t="shared" ref="K196:M201" si="91">IF($G196="INF",$J196-H$3*$D196,IF(OR($G196="TOD", $G196="2YR"),$J196-H$4*$D196,$J196-H$5*$D196))</f>
        <v>-188.05079999999998</v>
      </c>
      <c r="L196" s="32">
        <f t="shared" si="91"/>
        <v>-451.87279999999987</v>
      </c>
      <c r="M196" s="32">
        <f t="shared" si="91"/>
        <v>-680.18029999999999</v>
      </c>
      <c r="N196" s="32"/>
      <c r="O196" s="33">
        <v>55.2</v>
      </c>
      <c r="P196" s="31">
        <f t="shared" si="71"/>
        <v>1196</v>
      </c>
      <c r="Q196" s="32">
        <f t="shared" ref="Q196:S201" si="92">IF($P196=0,0,$P196-(P$3*$D196))</f>
        <v>192.46170000000006</v>
      </c>
      <c r="R196" s="32">
        <f t="shared" si="92"/>
        <v>84.903500000000122</v>
      </c>
      <c r="S196" s="32">
        <f t="shared" si="92"/>
        <v>-61.21329999999989</v>
      </c>
      <c r="T196" s="33">
        <v>60.052080000000011</v>
      </c>
      <c r="U196" s="31">
        <f t="shared" si="72"/>
        <v>1301.1284000000003</v>
      </c>
      <c r="V196" s="32">
        <f t="shared" ref="V196:X201" si="93">IF($U196=0,0,$U196-(P$3*$D196))</f>
        <v>297.59010000000035</v>
      </c>
      <c r="W196" s="32">
        <f t="shared" si="93"/>
        <v>190.03190000000041</v>
      </c>
      <c r="X196" s="32">
        <f t="shared" si="93"/>
        <v>43.915100000000393</v>
      </c>
      <c r="Y196" s="3" t="s">
        <v>48</v>
      </c>
      <c r="Z196" s="32"/>
      <c r="AA196" s="32"/>
      <c r="AB196" s="32"/>
    </row>
    <row r="197" spans="1:28" s="29" customFormat="1" x14ac:dyDescent="0.25">
      <c r="A197" s="29" t="s">
        <v>81</v>
      </c>
      <c r="B197">
        <v>13</v>
      </c>
      <c r="C197" s="30" t="s">
        <v>82</v>
      </c>
      <c r="D197" s="30">
        <v>1.0146999999999999</v>
      </c>
      <c r="E197" s="2">
        <v>44562</v>
      </c>
      <c r="F197" s="2">
        <v>44742</v>
      </c>
      <c r="G197" s="30" t="s">
        <v>39</v>
      </c>
      <c r="H197" s="30" t="s">
        <v>38</v>
      </c>
      <c r="I197" s="31">
        <v>40.799999999999997</v>
      </c>
      <c r="J197" s="31">
        <f t="shared" si="67"/>
        <v>884</v>
      </c>
      <c r="K197" s="32">
        <f t="shared" si="91"/>
        <v>82.387000000000057</v>
      </c>
      <c r="L197" s="32">
        <f t="shared" si="91"/>
        <v>-51.553399999999897</v>
      </c>
      <c r="M197" s="32">
        <f t="shared" si="91"/>
        <v>-580.21209999999996</v>
      </c>
      <c r="N197" s="32"/>
      <c r="O197" s="33">
        <v>40.799999999999997</v>
      </c>
      <c r="P197" s="31">
        <f t="shared" si="71"/>
        <v>884</v>
      </c>
      <c r="Q197" s="32">
        <f t="shared" si="92"/>
        <v>-119.53829999999994</v>
      </c>
      <c r="R197" s="32">
        <f t="shared" si="92"/>
        <v>-227.09649999999988</v>
      </c>
      <c r="S197" s="32">
        <f t="shared" si="92"/>
        <v>-373.21329999999989</v>
      </c>
      <c r="T197" s="33">
        <v>43.842800000000004</v>
      </c>
      <c r="U197" s="31">
        <f t="shared" si="72"/>
        <v>949.92733333333342</v>
      </c>
      <c r="V197" s="32">
        <f t="shared" si="93"/>
        <v>-53.610966666666513</v>
      </c>
      <c r="W197" s="32">
        <f t="shared" si="93"/>
        <v>-161.16916666666646</v>
      </c>
      <c r="X197" s="32">
        <f t="shared" si="93"/>
        <v>-307.28596666666647</v>
      </c>
      <c r="Y197" s="3" t="s">
        <v>48</v>
      </c>
      <c r="Z197" s="32"/>
      <c r="AA197" s="32"/>
      <c r="AB197" s="32"/>
    </row>
    <row r="198" spans="1:28" s="29" customFormat="1" x14ac:dyDescent="0.25">
      <c r="A198" s="29" t="s">
        <v>81</v>
      </c>
      <c r="B198">
        <v>13</v>
      </c>
      <c r="C198" s="30" t="s">
        <v>82</v>
      </c>
      <c r="D198" s="30">
        <v>1.0146999999999999</v>
      </c>
      <c r="E198" s="2">
        <v>44562</v>
      </c>
      <c r="F198" s="2">
        <v>44742</v>
      </c>
      <c r="G198" s="30" t="s">
        <v>40</v>
      </c>
      <c r="H198" s="30" t="s">
        <v>38</v>
      </c>
      <c r="I198" s="31">
        <v>34.97</v>
      </c>
      <c r="J198" s="31">
        <f t="shared" si="67"/>
        <v>757.68333333333328</v>
      </c>
      <c r="K198" s="32">
        <f t="shared" si="91"/>
        <v>-43.929666666666662</v>
      </c>
      <c r="L198" s="32">
        <f t="shared" si="91"/>
        <v>-177.87006666666662</v>
      </c>
      <c r="M198" s="32">
        <f t="shared" si="91"/>
        <v>-706.52876666666668</v>
      </c>
      <c r="N198" s="32"/>
      <c r="O198" s="33">
        <v>34.97</v>
      </c>
      <c r="P198" s="31">
        <f t="shared" si="71"/>
        <v>757.68333333333328</v>
      </c>
      <c r="Q198" s="32">
        <f t="shared" si="92"/>
        <v>-245.85496666666666</v>
      </c>
      <c r="R198" s="32">
        <f t="shared" si="92"/>
        <v>-353.4131666666666</v>
      </c>
      <c r="S198" s="32">
        <f t="shared" si="92"/>
        <v>-499.52996666666661</v>
      </c>
      <c r="T198" s="33">
        <v>40.784000000000006</v>
      </c>
      <c r="U198" s="31">
        <f t="shared" si="72"/>
        <v>883.65333333333353</v>
      </c>
      <c r="V198" s="32">
        <f t="shared" si="93"/>
        <v>-119.8849666666664</v>
      </c>
      <c r="W198" s="32">
        <f t="shared" si="93"/>
        <v>-227.44316666666634</v>
      </c>
      <c r="X198" s="32">
        <f t="shared" si="93"/>
        <v>-373.55996666666636</v>
      </c>
      <c r="Y198" s="3" t="s">
        <v>48</v>
      </c>
      <c r="Z198" s="32"/>
      <c r="AA198" s="32"/>
      <c r="AB198" s="32"/>
    </row>
    <row r="199" spans="1:28" s="29" customFormat="1" x14ac:dyDescent="0.25">
      <c r="A199" s="29" t="s">
        <v>81</v>
      </c>
      <c r="B199">
        <v>13</v>
      </c>
      <c r="C199" s="30" t="s">
        <v>82</v>
      </c>
      <c r="D199" s="30">
        <v>1.0146999999999999</v>
      </c>
      <c r="E199" s="2">
        <v>44562</v>
      </c>
      <c r="F199" s="2">
        <v>44742</v>
      </c>
      <c r="G199" s="30" t="s">
        <v>41</v>
      </c>
      <c r="H199" s="30" t="s">
        <v>38</v>
      </c>
      <c r="I199" s="31">
        <v>30</v>
      </c>
      <c r="J199" s="31">
        <f t="shared" si="67"/>
        <v>650</v>
      </c>
      <c r="K199" s="32">
        <f t="shared" si="91"/>
        <v>-62.319399999999973</v>
      </c>
      <c r="L199" s="32">
        <f t="shared" si="91"/>
        <v>-176.98049999999989</v>
      </c>
      <c r="M199" s="32">
        <f t="shared" si="91"/>
        <v>-485.44929999999999</v>
      </c>
      <c r="N199" s="32"/>
      <c r="O199" s="33">
        <v>30</v>
      </c>
      <c r="P199" s="31">
        <f t="shared" si="71"/>
        <v>650</v>
      </c>
      <c r="Q199" s="32">
        <f t="shared" si="92"/>
        <v>-353.53829999999994</v>
      </c>
      <c r="R199" s="32">
        <f t="shared" si="92"/>
        <v>-461.09649999999988</v>
      </c>
      <c r="S199" s="32">
        <f t="shared" si="92"/>
        <v>-607.21329999999989</v>
      </c>
      <c r="T199" s="33">
        <v>38.744800000000005</v>
      </c>
      <c r="U199" s="31">
        <f t="shared" si="72"/>
        <v>839.47066666666672</v>
      </c>
      <c r="V199" s="32">
        <f t="shared" si="93"/>
        <v>-164.06763333333322</v>
      </c>
      <c r="W199" s="32">
        <f t="shared" si="93"/>
        <v>-271.62583333333316</v>
      </c>
      <c r="X199" s="32">
        <f t="shared" si="93"/>
        <v>-417.74263333333317</v>
      </c>
      <c r="Y199" s="3" t="s">
        <v>48</v>
      </c>
      <c r="Z199" s="32"/>
      <c r="AA199" s="32"/>
      <c r="AB199" s="32"/>
    </row>
    <row r="200" spans="1:28" s="29" customFormat="1" x14ac:dyDescent="0.25">
      <c r="A200" s="29" t="s">
        <v>81</v>
      </c>
      <c r="B200">
        <v>13</v>
      </c>
      <c r="C200" s="30" t="s">
        <v>82</v>
      </c>
      <c r="D200" s="30">
        <v>1.0146999999999999</v>
      </c>
      <c r="E200" s="2">
        <v>44562</v>
      </c>
      <c r="F200" s="2">
        <v>44742</v>
      </c>
      <c r="G200" s="30" t="s">
        <v>42</v>
      </c>
      <c r="H200" s="30" t="s">
        <v>38</v>
      </c>
      <c r="I200" s="31">
        <v>28</v>
      </c>
      <c r="J200" s="31">
        <f t="shared" si="67"/>
        <v>606.66666666666663</v>
      </c>
      <c r="K200" s="32">
        <f t="shared" si="91"/>
        <v>-105.65273333333334</v>
      </c>
      <c r="L200" s="32">
        <f t="shared" si="91"/>
        <v>-220.31383333333326</v>
      </c>
      <c r="M200" s="32">
        <f t="shared" si="91"/>
        <v>-528.78263333333337</v>
      </c>
      <c r="N200" s="32"/>
      <c r="O200" s="33">
        <v>28</v>
      </c>
      <c r="P200" s="31">
        <f t="shared" si="71"/>
        <v>606.66666666666663</v>
      </c>
      <c r="Q200" s="32">
        <f t="shared" si="92"/>
        <v>-396.87163333333331</v>
      </c>
      <c r="R200" s="32">
        <f t="shared" si="92"/>
        <v>-504.42983333333325</v>
      </c>
      <c r="S200" s="32">
        <f t="shared" si="92"/>
        <v>-650.54663333333326</v>
      </c>
      <c r="T200" s="33">
        <v>28.001808</v>
      </c>
      <c r="U200" s="31">
        <f t="shared" si="72"/>
        <v>606.70583999999997</v>
      </c>
      <c r="V200" s="32">
        <f t="shared" si="93"/>
        <v>-396.83245999999997</v>
      </c>
      <c r="W200" s="32">
        <f t="shared" si="93"/>
        <v>-504.39065999999991</v>
      </c>
      <c r="X200" s="32">
        <f t="shared" si="93"/>
        <v>-650.50745999999992</v>
      </c>
      <c r="Y200" s="3" t="s">
        <v>48</v>
      </c>
      <c r="Z200" s="32"/>
      <c r="AA200" s="32"/>
      <c r="AB200" s="32"/>
    </row>
    <row r="201" spans="1:28" s="29" customFormat="1" x14ac:dyDescent="0.25">
      <c r="A201" s="29" t="s">
        <v>81</v>
      </c>
      <c r="B201">
        <v>13</v>
      </c>
      <c r="C201" s="30" t="s">
        <v>82</v>
      </c>
      <c r="D201" s="30">
        <v>1.0146999999999999</v>
      </c>
      <c r="E201" s="2">
        <v>44562</v>
      </c>
      <c r="F201" s="2">
        <v>44742</v>
      </c>
      <c r="G201" s="30" t="s">
        <v>43</v>
      </c>
      <c r="H201" s="30" t="s">
        <v>38</v>
      </c>
      <c r="I201" s="31">
        <v>28</v>
      </c>
      <c r="J201" s="31">
        <f t="shared" si="67"/>
        <v>606.66666666666663</v>
      </c>
      <c r="K201" s="32">
        <f t="shared" si="91"/>
        <v>-105.65273333333334</v>
      </c>
      <c r="L201" s="32">
        <f t="shared" si="91"/>
        <v>-220.31383333333326</v>
      </c>
      <c r="M201" s="32">
        <f t="shared" si="91"/>
        <v>-528.78263333333337</v>
      </c>
      <c r="N201" s="32"/>
      <c r="O201" s="33">
        <v>28</v>
      </c>
      <c r="P201" s="31">
        <f t="shared" si="71"/>
        <v>606.66666666666663</v>
      </c>
      <c r="Q201" s="32">
        <f t="shared" si="92"/>
        <v>-396.87163333333331</v>
      </c>
      <c r="R201" s="32">
        <f t="shared" si="92"/>
        <v>-504.42983333333325</v>
      </c>
      <c r="S201" s="32">
        <f t="shared" si="92"/>
        <v>-650.54663333333326</v>
      </c>
      <c r="T201" s="33">
        <v>28.001808</v>
      </c>
      <c r="U201" s="31">
        <f t="shared" si="72"/>
        <v>606.70583999999997</v>
      </c>
      <c r="V201" s="32">
        <f t="shared" si="93"/>
        <v>-396.83245999999997</v>
      </c>
      <c r="W201" s="32">
        <f t="shared" si="93"/>
        <v>-504.39065999999991</v>
      </c>
      <c r="X201" s="32">
        <f t="shared" si="93"/>
        <v>-650.50745999999992</v>
      </c>
      <c r="Y201" s="3" t="s">
        <v>48</v>
      </c>
      <c r="Z201" s="32"/>
      <c r="AA201" s="32"/>
      <c r="AB201" s="32"/>
    </row>
    <row r="202" spans="1:28" hidden="1" x14ac:dyDescent="0.25">
      <c r="A202" t="s">
        <v>81</v>
      </c>
      <c r="B202">
        <v>13</v>
      </c>
      <c r="C202" s="1" t="s">
        <v>82</v>
      </c>
      <c r="D202" s="1">
        <v>1.0146999999999999</v>
      </c>
      <c r="E202" s="2">
        <v>44562</v>
      </c>
      <c r="F202" s="2">
        <v>44742</v>
      </c>
      <c r="G202" s="1" t="s">
        <v>44</v>
      </c>
      <c r="H202" t="s">
        <v>38</v>
      </c>
      <c r="I202" s="3">
        <v>22.072800000000001</v>
      </c>
      <c r="J202" s="3">
        <f t="shared" si="67"/>
        <v>478.24399999999997</v>
      </c>
      <c r="O202" s="35">
        <v>22.072800000000001</v>
      </c>
      <c r="P202" s="3">
        <f t="shared" si="71"/>
        <v>478.24399999999997</v>
      </c>
      <c r="T202" s="35">
        <v>22.072800000000001</v>
      </c>
      <c r="U202" s="3">
        <f t="shared" si="72"/>
        <v>478.24399999999997</v>
      </c>
      <c r="Y202" s="3" t="s">
        <v>48</v>
      </c>
    </row>
    <row r="203" spans="1:28" hidden="1" x14ac:dyDescent="0.25">
      <c r="A203" t="s">
        <v>81</v>
      </c>
      <c r="B203">
        <v>13</v>
      </c>
      <c r="C203" s="1" t="s">
        <v>82</v>
      </c>
      <c r="D203" s="1">
        <v>1.0146999999999999</v>
      </c>
      <c r="E203" s="2">
        <v>44562</v>
      </c>
      <c r="F203" s="2">
        <v>44742</v>
      </c>
      <c r="G203" s="1" t="s">
        <v>45</v>
      </c>
      <c r="H203" t="s">
        <v>38</v>
      </c>
      <c r="I203" s="35">
        <v>60.052080000000011</v>
      </c>
      <c r="J203" s="3">
        <f t="shared" si="67"/>
        <v>1301.1284000000003</v>
      </c>
      <c r="O203" s="35">
        <v>60.052080000000011</v>
      </c>
      <c r="P203" s="3">
        <f t="shared" si="71"/>
        <v>1301.1284000000003</v>
      </c>
      <c r="T203" s="35">
        <v>60.052080000000011</v>
      </c>
      <c r="U203" s="3">
        <f t="shared" si="72"/>
        <v>1301.1284000000003</v>
      </c>
      <c r="Y203" s="3" t="s">
        <v>48</v>
      </c>
    </row>
    <row r="204" spans="1:28" s="29" customFormat="1" x14ac:dyDescent="0.25">
      <c r="A204" s="29" t="s">
        <v>81</v>
      </c>
      <c r="B204">
        <v>44</v>
      </c>
      <c r="C204" s="30" t="s">
        <v>83</v>
      </c>
      <c r="D204" s="30">
        <v>1.0506</v>
      </c>
      <c r="E204" s="2">
        <v>44562</v>
      </c>
      <c r="F204" s="2">
        <v>44742</v>
      </c>
      <c r="G204" s="30" t="s">
        <v>37</v>
      </c>
      <c r="H204" s="30" t="s">
        <v>38</v>
      </c>
      <c r="I204" s="31">
        <v>60.05</v>
      </c>
      <c r="J204" s="31">
        <f t="shared" ref="J204:J267" si="94">IFERROR((I204*260)/12,0)</f>
        <v>1301.0833333333333</v>
      </c>
      <c r="K204" s="32">
        <f t="shared" ref="K204:M209" si="95">IF($G204="INF",$J204-H$3*$D204,IF(OR($G204="TOD", $G204="2YR"),$J204-H$4*$D204,$J204-H$5*$D204))</f>
        <v>-131.93506666666667</v>
      </c>
      <c r="L204" s="32">
        <f t="shared" si="95"/>
        <v>-405.09106666666662</v>
      </c>
      <c r="M204" s="32">
        <f t="shared" si="95"/>
        <v>-641.47606666666661</v>
      </c>
      <c r="N204" s="32"/>
      <c r="O204" s="33">
        <v>60.05</v>
      </c>
      <c r="P204" s="31">
        <f t="shared" si="71"/>
        <v>1301.0833333333333</v>
      </c>
      <c r="Q204" s="32">
        <f t="shared" ref="Q204:S209" si="96">IF($P204=0,0,$P204-(P$3*$D204))</f>
        <v>262.03993333333324</v>
      </c>
      <c r="R204" s="32">
        <f t="shared" si="96"/>
        <v>150.67633333333333</v>
      </c>
      <c r="S204" s="32">
        <f t="shared" si="96"/>
        <v>-0.61006666666662568</v>
      </c>
      <c r="T204" s="33">
        <v>60.05</v>
      </c>
      <c r="U204" s="31">
        <f t="shared" si="72"/>
        <v>1301.0833333333333</v>
      </c>
      <c r="V204" s="32">
        <f t="shared" ref="V204:X209" si="97">IF($U204=0,0,$U204-(P$3*$D204))</f>
        <v>262.03993333333324</v>
      </c>
      <c r="W204" s="32">
        <f t="shared" si="97"/>
        <v>150.67633333333333</v>
      </c>
      <c r="X204" s="32">
        <f t="shared" si="97"/>
        <v>-0.61006666666662568</v>
      </c>
      <c r="Y204" s="3" t="s">
        <v>48</v>
      </c>
      <c r="Z204" s="32"/>
      <c r="AA204" s="32"/>
      <c r="AB204" s="32"/>
    </row>
    <row r="205" spans="1:28" s="29" customFormat="1" x14ac:dyDescent="0.25">
      <c r="A205" s="29" t="s">
        <v>81</v>
      </c>
      <c r="B205">
        <v>44</v>
      </c>
      <c r="C205" s="30" t="s">
        <v>83</v>
      </c>
      <c r="D205" s="30">
        <v>1.0506</v>
      </c>
      <c r="E205" s="2">
        <v>44562</v>
      </c>
      <c r="F205" s="2">
        <v>44742</v>
      </c>
      <c r="G205" s="30" t="s">
        <v>39</v>
      </c>
      <c r="H205" s="30" t="s">
        <v>38</v>
      </c>
      <c r="I205" s="31">
        <v>46.202702000000002</v>
      </c>
      <c r="J205" s="31">
        <f t="shared" si="94"/>
        <v>1001.0585433333334</v>
      </c>
      <c r="K205" s="32">
        <f t="shared" si="95"/>
        <v>171.0845433333335</v>
      </c>
      <c r="L205" s="32">
        <f t="shared" si="95"/>
        <v>32.405343333333462</v>
      </c>
      <c r="M205" s="32">
        <f t="shared" si="95"/>
        <v>-514.95725666666647</v>
      </c>
      <c r="N205" s="32"/>
      <c r="O205" s="33">
        <v>46.202702000000002</v>
      </c>
      <c r="P205" s="31">
        <f t="shared" ref="P205:P268" si="98">IFERROR((O205*260)/12,0)</f>
        <v>1001.0585433333334</v>
      </c>
      <c r="Q205" s="32">
        <f t="shared" si="96"/>
        <v>-37.984856666666587</v>
      </c>
      <c r="R205" s="32">
        <f t="shared" si="96"/>
        <v>-149.34845666666649</v>
      </c>
      <c r="S205" s="32">
        <f t="shared" si="96"/>
        <v>-300.63485666666645</v>
      </c>
      <c r="T205" s="33">
        <v>46.202702000000002</v>
      </c>
      <c r="U205" s="31">
        <f t="shared" ref="U205:U268" si="99">IFERROR((T205*260)/12,0)</f>
        <v>1001.0585433333334</v>
      </c>
      <c r="V205" s="32">
        <f t="shared" si="97"/>
        <v>-37.984856666666587</v>
      </c>
      <c r="W205" s="32">
        <f t="shared" si="97"/>
        <v>-149.34845666666649</v>
      </c>
      <c r="X205" s="32">
        <f t="shared" si="97"/>
        <v>-300.63485666666645</v>
      </c>
      <c r="Y205" s="3" t="s">
        <v>48</v>
      </c>
      <c r="Z205" s="32"/>
      <c r="AA205" s="32"/>
      <c r="AB205" s="32"/>
    </row>
    <row r="206" spans="1:28" s="29" customFormat="1" x14ac:dyDescent="0.25">
      <c r="A206" s="29" t="s">
        <v>81</v>
      </c>
      <c r="B206">
        <v>44</v>
      </c>
      <c r="C206" s="30" t="s">
        <v>83</v>
      </c>
      <c r="D206" s="30">
        <v>1.0506</v>
      </c>
      <c r="E206" s="2">
        <v>44562</v>
      </c>
      <c r="F206" s="2">
        <v>44742</v>
      </c>
      <c r="G206" s="30" t="s">
        <v>40</v>
      </c>
      <c r="H206" s="30" t="s">
        <v>38</v>
      </c>
      <c r="I206" s="31">
        <v>40.014390000000006</v>
      </c>
      <c r="J206" s="31">
        <f t="shared" si="94"/>
        <v>866.97845000000007</v>
      </c>
      <c r="K206" s="32">
        <f t="shared" si="95"/>
        <v>37.004450000000134</v>
      </c>
      <c r="L206" s="32">
        <f t="shared" si="95"/>
        <v>-101.6747499999999</v>
      </c>
      <c r="M206" s="32">
        <f t="shared" si="95"/>
        <v>-649.03734999999983</v>
      </c>
      <c r="N206" s="32"/>
      <c r="O206" s="33">
        <v>40.014390000000006</v>
      </c>
      <c r="P206" s="31">
        <f t="shared" si="98"/>
        <v>866.97845000000007</v>
      </c>
      <c r="Q206" s="32">
        <f t="shared" si="96"/>
        <v>-172.06494999999995</v>
      </c>
      <c r="R206" s="32">
        <f t="shared" si="96"/>
        <v>-283.42854999999986</v>
      </c>
      <c r="S206" s="32">
        <f t="shared" si="96"/>
        <v>-434.71494999999982</v>
      </c>
      <c r="T206" s="33">
        <v>40.014390000000006</v>
      </c>
      <c r="U206" s="31">
        <f t="shared" si="99"/>
        <v>866.97845000000007</v>
      </c>
      <c r="V206" s="32">
        <f t="shared" si="97"/>
        <v>-172.06494999999995</v>
      </c>
      <c r="W206" s="32">
        <f t="shared" si="97"/>
        <v>-283.42854999999986</v>
      </c>
      <c r="X206" s="32">
        <f t="shared" si="97"/>
        <v>-434.71494999999982</v>
      </c>
      <c r="Y206" s="3" t="s">
        <v>48</v>
      </c>
      <c r="Z206" s="32"/>
      <c r="AA206" s="32"/>
      <c r="AB206" s="32"/>
    </row>
    <row r="207" spans="1:28" s="29" customFormat="1" x14ac:dyDescent="0.25">
      <c r="A207" s="29" t="s">
        <v>81</v>
      </c>
      <c r="B207">
        <v>44</v>
      </c>
      <c r="C207" s="30" t="s">
        <v>83</v>
      </c>
      <c r="D207" s="30">
        <v>1.0506</v>
      </c>
      <c r="E207" s="2">
        <v>44562</v>
      </c>
      <c r="F207" s="2">
        <v>44742</v>
      </c>
      <c r="G207" s="30" t="s">
        <v>41</v>
      </c>
      <c r="H207" s="30" t="s">
        <v>38</v>
      </c>
      <c r="I207" s="31">
        <v>34.768535999999997</v>
      </c>
      <c r="J207" s="31">
        <f t="shared" si="94"/>
        <v>753.31827999999996</v>
      </c>
      <c r="K207" s="32">
        <f t="shared" si="95"/>
        <v>15.797079999999937</v>
      </c>
      <c r="L207" s="32">
        <f t="shared" si="95"/>
        <v>-102.92072000000007</v>
      </c>
      <c r="M207" s="32">
        <f t="shared" si="95"/>
        <v>-422.30312000000004</v>
      </c>
      <c r="N207" s="32"/>
      <c r="O207" s="33">
        <v>34.768535999999997</v>
      </c>
      <c r="P207" s="31">
        <f t="shared" si="98"/>
        <v>753.31827999999996</v>
      </c>
      <c r="Q207" s="32">
        <f t="shared" si="96"/>
        <v>-285.72512000000006</v>
      </c>
      <c r="R207" s="32">
        <f t="shared" si="96"/>
        <v>-397.08871999999997</v>
      </c>
      <c r="S207" s="32">
        <f t="shared" si="96"/>
        <v>-548.37511999999992</v>
      </c>
      <c r="T207" s="33">
        <v>34.768535999999997</v>
      </c>
      <c r="U207" s="31">
        <f t="shared" si="99"/>
        <v>753.31827999999996</v>
      </c>
      <c r="V207" s="32">
        <f t="shared" si="97"/>
        <v>-285.72512000000006</v>
      </c>
      <c r="W207" s="32">
        <f t="shared" si="97"/>
        <v>-397.08871999999997</v>
      </c>
      <c r="X207" s="32">
        <f t="shared" si="97"/>
        <v>-548.37511999999992</v>
      </c>
      <c r="Y207" s="3" t="s">
        <v>48</v>
      </c>
      <c r="Z207" s="32"/>
      <c r="AA207" s="32"/>
      <c r="AB207" s="32"/>
    </row>
    <row r="208" spans="1:28" s="29" customFormat="1" x14ac:dyDescent="0.25">
      <c r="A208" s="29" t="s">
        <v>81</v>
      </c>
      <c r="B208">
        <v>44</v>
      </c>
      <c r="C208" s="30" t="s">
        <v>83</v>
      </c>
      <c r="D208" s="30">
        <v>1.0506</v>
      </c>
      <c r="E208" s="2">
        <v>44562</v>
      </c>
      <c r="F208" s="2">
        <v>44742</v>
      </c>
      <c r="G208" s="30" t="s">
        <v>42</v>
      </c>
      <c r="H208" s="30" t="s">
        <v>38</v>
      </c>
      <c r="I208" s="31">
        <v>32.449560000000005</v>
      </c>
      <c r="J208" s="31">
        <f t="shared" si="94"/>
        <v>703.07380000000012</v>
      </c>
      <c r="K208" s="32">
        <f t="shared" si="95"/>
        <v>-34.447399999999902</v>
      </c>
      <c r="L208" s="32">
        <f t="shared" si="95"/>
        <v>-153.16519999999991</v>
      </c>
      <c r="M208" s="32">
        <f t="shared" si="95"/>
        <v>-472.54759999999987</v>
      </c>
      <c r="N208" s="32"/>
      <c r="O208" s="33">
        <v>32.449560000000005</v>
      </c>
      <c r="P208" s="31">
        <f t="shared" si="98"/>
        <v>703.07380000000012</v>
      </c>
      <c r="Q208" s="32">
        <f t="shared" si="96"/>
        <v>-335.9695999999999</v>
      </c>
      <c r="R208" s="32">
        <f t="shared" si="96"/>
        <v>-447.33319999999981</v>
      </c>
      <c r="S208" s="32">
        <f t="shared" si="96"/>
        <v>-598.61959999999976</v>
      </c>
      <c r="T208" s="33">
        <v>32.449560000000005</v>
      </c>
      <c r="U208" s="31">
        <f t="shared" si="99"/>
        <v>703.07380000000012</v>
      </c>
      <c r="V208" s="32">
        <f t="shared" si="97"/>
        <v>-335.9695999999999</v>
      </c>
      <c r="W208" s="32">
        <f t="shared" si="97"/>
        <v>-447.33319999999981</v>
      </c>
      <c r="X208" s="32">
        <f t="shared" si="97"/>
        <v>-598.61959999999976</v>
      </c>
      <c r="Y208" s="3" t="s">
        <v>48</v>
      </c>
      <c r="Z208" s="32"/>
      <c r="AA208" s="32"/>
      <c r="AB208" s="32"/>
    </row>
    <row r="209" spans="1:28" s="29" customFormat="1" x14ac:dyDescent="0.25">
      <c r="A209" s="29" t="s">
        <v>81</v>
      </c>
      <c r="B209">
        <v>44</v>
      </c>
      <c r="C209" s="30" t="s">
        <v>83</v>
      </c>
      <c r="D209" s="30">
        <v>1.0506</v>
      </c>
      <c r="E209" s="2">
        <v>44562</v>
      </c>
      <c r="F209" s="2">
        <v>44742</v>
      </c>
      <c r="G209" s="30" t="s">
        <v>43</v>
      </c>
      <c r="H209" s="30" t="s">
        <v>38</v>
      </c>
      <c r="I209" s="31">
        <v>29.572140000000001</v>
      </c>
      <c r="J209" s="31">
        <f t="shared" si="94"/>
        <v>640.72969999999998</v>
      </c>
      <c r="K209" s="32">
        <f t="shared" si="95"/>
        <v>-96.791500000000042</v>
      </c>
      <c r="L209" s="32">
        <f t="shared" si="95"/>
        <v>-215.50930000000005</v>
      </c>
      <c r="M209" s="32">
        <f t="shared" si="95"/>
        <v>-534.89170000000001</v>
      </c>
      <c r="N209" s="32"/>
      <c r="O209" s="33">
        <v>29.572140000000001</v>
      </c>
      <c r="P209" s="31">
        <f t="shared" si="98"/>
        <v>640.72969999999998</v>
      </c>
      <c r="Q209" s="32">
        <f t="shared" si="96"/>
        <v>-398.31370000000004</v>
      </c>
      <c r="R209" s="32">
        <f t="shared" si="96"/>
        <v>-509.67729999999995</v>
      </c>
      <c r="S209" s="32">
        <f t="shared" si="96"/>
        <v>-660.9636999999999</v>
      </c>
      <c r="T209" s="33">
        <v>29.572140000000001</v>
      </c>
      <c r="U209" s="31">
        <f t="shared" si="99"/>
        <v>640.72969999999998</v>
      </c>
      <c r="V209" s="32">
        <f t="shared" si="97"/>
        <v>-398.31370000000004</v>
      </c>
      <c r="W209" s="32">
        <f t="shared" si="97"/>
        <v>-509.67729999999995</v>
      </c>
      <c r="X209" s="32">
        <f t="shared" si="97"/>
        <v>-660.9636999999999</v>
      </c>
      <c r="Y209" s="3" t="s">
        <v>48</v>
      </c>
      <c r="Z209" s="32"/>
      <c r="AA209" s="32"/>
      <c r="AB209" s="32"/>
    </row>
    <row r="210" spans="1:28" hidden="1" x14ac:dyDescent="0.25">
      <c r="A210" t="s">
        <v>81</v>
      </c>
      <c r="B210">
        <v>44</v>
      </c>
      <c r="C210" s="1" t="s">
        <v>83</v>
      </c>
      <c r="D210" s="1">
        <v>1.0506</v>
      </c>
      <c r="E210" s="2">
        <v>44562</v>
      </c>
      <c r="F210" s="2">
        <v>44742</v>
      </c>
      <c r="G210" s="1" t="s">
        <v>44</v>
      </c>
      <c r="H210" t="s">
        <v>38</v>
      </c>
      <c r="I210" s="3">
        <v>25.459665000000001</v>
      </c>
      <c r="J210" s="3">
        <f t="shared" si="94"/>
        <v>551.62607500000001</v>
      </c>
      <c r="O210" s="3">
        <v>25.459665000000001</v>
      </c>
      <c r="P210" s="3">
        <f t="shared" si="98"/>
        <v>551.62607500000001</v>
      </c>
      <c r="T210" s="3">
        <v>25.459665000000001</v>
      </c>
      <c r="U210" s="3">
        <f t="shared" si="99"/>
        <v>551.62607500000001</v>
      </c>
      <c r="Y210" s="3" t="s">
        <v>48</v>
      </c>
    </row>
    <row r="211" spans="1:28" hidden="1" x14ac:dyDescent="0.25">
      <c r="A211" t="s">
        <v>81</v>
      </c>
      <c r="B211">
        <v>44</v>
      </c>
      <c r="C211" s="1" t="s">
        <v>83</v>
      </c>
      <c r="D211" s="1">
        <v>1.0506</v>
      </c>
      <c r="E211" s="2">
        <v>44562</v>
      </c>
      <c r="F211" s="2">
        <v>44742</v>
      </c>
      <c r="G211" s="1" t="s">
        <v>45</v>
      </c>
      <c r="H211" t="s">
        <v>38</v>
      </c>
      <c r="I211" s="35">
        <v>60.05</v>
      </c>
      <c r="J211" s="3">
        <f t="shared" si="94"/>
        <v>1301.0833333333333</v>
      </c>
      <c r="O211" s="35">
        <v>60.05</v>
      </c>
      <c r="P211" s="3">
        <f t="shared" si="98"/>
        <v>1301.0833333333333</v>
      </c>
      <c r="T211" s="35">
        <v>60.05</v>
      </c>
      <c r="U211" s="3">
        <f t="shared" si="99"/>
        <v>1301.0833333333333</v>
      </c>
      <c r="Y211" s="3" t="s">
        <v>48</v>
      </c>
    </row>
    <row r="212" spans="1:28" x14ac:dyDescent="0.25">
      <c r="A212" t="s">
        <v>84</v>
      </c>
      <c r="B212">
        <v>2</v>
      </c>
      <c r="C212" s="1" t="s">
        <v>85</v>
      </c>
      <c r="D212" s="1">
        <v>0.97219999999999995</v>
      </c>
      <c r="E212" s="2">
        <v>44562</v>
      </c>
      <c r="F212" s="2">
        <v>44742</v>
      </c>
      <c r="G212" s="1" t="s">
        <v>37</v>
      </c>
      <c r="H212" s="1" t="s">
        <v>38</v>
      </c>
      <c r="I212" s="3">
        <v>27.02</v>
      </c>
      <c r="J212" s="3">
        <f t="shared" si="94"/>
        <v>585.43333333333328</v>
      </c>
      <c r="K212" s="34">
        <f t="shared" ref="K212:M217" si="100">IF($G212="INF",$J212-H$3*$D212,IF(OR($G212="TOD", $G212="2YR"),$J212-H$4*$D212,$J212-H$5*$D212))</f>
        <v>-740.64746666666667</v>
      </c>
      <c r="L212" s="34">
        <f t="shared" si="100"/>
        <v>-993.41946666666661</v>
      </c>
      <c r="M212" s="34">
        <f t="shared" si="100"/>
        <v>-1212.1644666666666</v>
      </c>
      <c r="N212" s="34"/>
      <c r="O212" s="13">
        <v>36</v>
      </c>
      <c r="P212" s="3">
        <f t="shared" si="98"/>
        <v>780</v>
      </c>
      <c r="Q212" s="34">
        <f t="shared" ref="Q212:S217" si="101">IF($P212=0,0,$P212-(P$3*$D212))</f>
        <v>-181.50579999999991</v>
      </c>
      <c r="R212" s="34">
        <f t="shared" si="101"/>
        <v>-284.55899999999997</v>
      </c>
      <c r="S212" s="34">
        <f t="shared" si="101"/>
        <v>-424.55579999999986</v>
      </c>
      <c r="T212" s="13">
        <v>35</v>
      </c>
      <c r="U212" s="3">
        <f t="shared" si="99"/>
        <v>758.33333333333337</v>
      </c>
      <c r="V212" s="34">
        <f t="shared" ref="V212:X217" si="102">IF($U212=0,0,$U212-(P$3*$D212))</f>
        <v>-203.17246666666654</v>
      </c>
      <c r="W212" s="34">
        <f t="shared" si="102"/>
        <v>-306.2256666666666</v>
      </c>
      <c r="X212" s="34">
        <f t="shared" si="102"/>
        <v>-446.22246666666649</v>
      </c>
      <c r="Y212" s="3" t="s">
        <v>48</v>
      </c>
      <c r="Z212" s="34"/>
      <c r="AA212" s="34"/>
      <c r="AB212" s="34"/>
    </row>
    <row r="213" spans="1:28" x14ac:dyDescent="0.25">
      <c r="A213" t="s">
        <v>84</v>
      </c>
      <c r="B213">
        <v>2</v>
      </c>
      <c r="C213" s="1" t="s">
        <v>85</v>
      </c>
      <c r="D213" s="1">
        <v>0.97219999999999995</v>
      </c>
      <c r="E213" s="2">
        <v>44562</v>
      </c>
      <c r="F213" s="2">
        <v>44742</v>
      </c>
      <c r="G213" s="1" t="s">
        <v>39</v>
      </c>
      <c r="H213" s="1" t="s">
        <v>38</v>
      </c>
      <c r="I213" s="3">
        <v>25</v>
      </c>
      <c r="J213" s="3">
        <f t="shared" si="94"/>
        <v>541.66666666666663</v>
      </c>
      <c r="K213" s="34">
        <f t="shared" si="100"/>
        <v>-226.37133333333338</v>
      </c>
      <c r="L213" s="34">
        <f t="shared" si="100"/>
        <v>-354.70173333333332</v>
      </c>
      <c r="M213" s="34">
        <f t="shared" si="100"/>
        <v>-861.21793333333324</v>
      </c>
      <c r="N213" s="34"/>
      <c r="O213" s="13">
        <v>27.2</v>
      </c>
      <c r="P213" s="3">
        <f t="shared" si="98"/>
        <v>589.33333333333337</v>
      </c>
      <c r="Q213" s="34">
        <f t="shared" si="101"/>
        <v>-372.17246666666654</v>
      </c>
      <c r="R213" s="34">
        <f t="shared" si="101"/>
        <v>-475.2256666666666</v>
      </c>
      <c r="S213" s="34">
        <f t="shared" si="101"/>
        <v>-615.22246666666649</v>
      </c>
      <c r="T213" s="13">
        <v>27.2</v>
      </c>
      <c r="U213" s="3">
        <f t="shared" si="99"/>
        <v>589.33333333333337</v>
      </c>
      <c r="V213" s="34">
        <f t="shared" si="102"/>
        <v>-372.17246666666654</v>
      </c>
      <c r="W213" s="34">
        <f t="shared" si="102"/>
        <v>-475.2256666666666</v>
      </c>
      <c r="X213" s="34">
        <f t="shared" si="102"/>
        <v>-615.22246666666649</v>
      </c>
      <c r="Y213" s="3" t="s">
        <v>48</v>
      </c>
      <c r="Z213" s="34"/>
      <c r="AA213" s="34"/>
      <c r="AB213" s="34"/>
    </row>
    <row r="214" spans="1:28" x14ac:dyDescent="0.25">
      <c r="A214" t="s">
        <v>84</v>
      </c>
      <c r="B214">
        <v>2</v>
      </c>
      <c r="C214" s="1" t="s">
        <v>85</v>
      </c>
      <c r="D214" s="1">
        <v>0.97219999999999995</v>
      </c>
      <c r="E214" s="2">
        <v>44562</v>
      </c>
      <c r="F214" s="2">
        <v>44742</v>
      </c>
      <c r="G214" s="1" t="s">
        <v>40</v>
      </c>
      <c r="H214" s="1" t="s">
        <v>38</v>
      </c>
      <c r="I214" s="3">
        <v>23.02</v>
      </c>
      <c r="J214" s="3">
        <f t="shared" si="94"/>
        <v>498.76666666666665</v>
      </c>
      <c r="K214" s="34">
        <f t="shared" si="100"/>
        <v>-269.27133333333336</v>
      </c>
      <c r="L214" s="34">
        <f t="shared" si="100"/>
        <v>-397.6017333333333</v>
      </c>
      <c r="M214" s="34">
        <f t="shared" si="100"/>
        <v>-904.11793333333321</v>
      </c>
      <c r="N214" s="34"/>
      <c r="O214" s="13">
        <v>26.35</v>
      </c>
      <c r="P214" s="3">
        <f t="shared" si="98"/>
        <v>570.91666666666663</v>
      </c>
      <c r="Q214" s="34">
        <f t="shared" si="101"/>
        <v>-390.58913333333328</v>
      </c>
      <c r="R214" s="34">
        <f t="shared" si="101"/>
        <v>-493.64233333333334</v>
      </c>
      <c r="S214" s="34">
        <f t="shared" si="101"/>
        <v>-633.63913333333323</v>
      </c>
      <c r="T214" s="13">
        <v>25.5</v>
      </c>
      <c r="U214" s="3">
        <f t="shared" si="99"/>
        <v>552.5</v>
      </c>
      <c r="V214" s="34">
        <f t="shared" si="102"/>
        <v>-409.00579999999991</v>
      </c>
      <c r="W214" s="34">
        <f t="shared" si="102"/>
        <v>-512.05899999999997</v>
      </c>
      <c r="X214" s="34">
        <f t="shared" si="102"/>
        <v>-652.05579999999986</v>
      </c>
      <c r="Y214" s="3" t="s">
        <v>48</v>
      </c>
      <c r="Z214" s="34"/>
      <c r="AA214" s="34"/>
      <c r="AB214" s="34"/>
    </row>
    <row r="215" spans="1:28" x14ac:dyDescent="0.25">
      <c r="A215" t="s">
        <v>84</v>
      </c>
      <c r="B215">
        <v>2</v>
      </c>
      <c r="C215" s="1" t="s">
        <v>85</v>
      </c>
      <c r="D215" s="1">
        <v>0.97219999999999995</v>
      </c>
      <c r="E215" s="2">
        <v>44562</v>
      </c>
      <c r="F215" s="2">
        <v>44742</v>
      </c>
      <c r="G215" s="1" t="s">
        <v>41</v>
      </c>
      <c r="H215" s="1" t="s">
        <v>38</v>
      </c>
      <c r="I215" s="3">
        <v>21</v>
      </c>
      <c r="J215" s="3">
        <f t="shared" si="94"/>
        <v>455</v>
      </c>
      <c r="K215" s="34">
        <f t="shared" si="100"/>
        <v>-227.48439999999994</v>
      </c>
      <c r="L215" s="34">
        <f t="shared" si="100"/>
        <v>-337.34299999999996</v>
      </c>
      <c r="M215" s="34">
        <f t="shared" si="100"/>
        <v>-632.89179999999988</v>
      </c>
      <c r="N215" s="34"/>
      <c r="O215" s="13">
        <v>22.5</v>
      </c>
      <c r="P215" s="3">
        <f t="shared" si="98"/>
        <v>487.5</v>
      </c>
      <c r="Q215" s="34">
        <f t="shared" si="101"/>
        <v>-474.00579999999991</v>
      </c>
      <c r="R215" s="34">
        <f t="shared" si="101"/>
        <v>-577.05899999999997</v>
      </c>
      <c r="S215" s="34">
        <f t="shared" si="101"/>
        <v>-717.05579999999986</v>
      </c>
      <c r="T215" s="13">
        <v>22.5</v>
      </c>
      <c r="U215" s="3">
        <f t="shared" si="99"/>
        <v>487.5</v>
      </c>
      <c r="V215" s="34">
        <f t="shared" si="102"/>
        <v>-474.00579999999991</v>
      </c>
      <c r="W215" s="34">
        <f t="shared" si="102"/>
        <v>-577.05899999999997</v>
      </c>
      <c r="X215" s="34">
        <f t="shared" si="102"/>
        <v>-717.05579999999986</v>
      </c>
      <c r="Y215" s="3" t="s">
        <v>48</v>
      </c>
      <c r="Z215" s="34"/>
      <c r="AA215" s="34"/>
      <c r="AB215" s="34"/>
    </row>
    <row r="216" spans="1:28" x14ac:dyDescent="0.25">
      <c r="A216" t="s">
        <v>84</v>
      </c>
      <c r="B216">
        <v>2</v>
      </c>
      <c r="C216" s="1" t="s">
        <v>85</v>
      </c>
      <c r="D216" s="1">
        <v>0.97219999999999995</v>
      </c>
      <c r="E216" s="2">
        <v>44562</v>
      </c>
      <c r="F216" s="2">
        <v>44742</v>
      </c>
      <c r="G216" s="1" t="s">
        <v>42</v>
      </c>
      <c r="H216" s="1" t="s">
        <v>38</v>
      </c>
      <c r="I216" s="3">
        <v>21</v>
      </c>
      <c r="J216" s="3">
        <f t="shared" si="94"/>
        <v>455</v>
      </c>
      <c r="K216" s="34">
        <f t="shared" si="100"/>
        <v>-227.48439999999994</v>
      </c>
      <c r="L216" s="34">
        <f t="shared" si="100"/>
        <v>-337.34299999999996</v>
      </c>
      <c r="M216" s="34">
        <f t="shared" si="100"/>
        <v>-632.89179999999988</v>
      </c>
      <c r="N216" s="34"/>
      <c r="O216" s="13">
        <v>22.5</v>
      </c>
      <c r="P216" s="3">
        <f t="shared" si="98"/>
        <v>487.5</v>
      </c>
      <c r="Q216" s="34">
        <f t="shared" si="101"/>
        <v>-474.00579999999991</v>
      </c>
      <c r="R216" s="34">
        <f t="shared" si="101"/>
        <v>-577.05899999999997</v>
      </c>
      <c r="S216" s="34">
        <f t="shared" si="101"/>
        <v>-717.05579999999986</v>
      </c>
      <c r="T216" s="13">
        <v>21</v>
      </c>
      <c r="U216" s="3">
        <f t="shared" si="99"/>
        <v>455</v>
      </c>
      <c r="V216" s="34">
        <f t="shared" si="102"/>
        <v>-506.50579999999991</v>
      </c>
      <c r="W216" s="34">
        <f t="shared" si="102"/>
        <v>-609.55899999999997</v>
      </c>
      <c r="X216" s="34">
        <f t="shared" si="102"/>
        <v>-749.55579999999986</v>
      </c>
      <c r="Y216" s="3" t="s">
        <v>48</v>
      </c>
      <c r="Z216" s="34"/>
      <c r="AA216" s="34"/>
      <c r="AB216" s="34"/>
    </row>
    <row r="217" spans="1:28" x14ac:dyDescent="0.25">
      <c r="A217" t="s">
        <v>84</v>
      </c>
      <c r="B217">
        <v>2</v>
      </c>
      <c r="C217" s="1" t="s">
        <v>85</v>
      </c>
      <c r="D217" s="1">
        <v>0.97219999999999995</v>
      </c>
      <c r="E217" s="2">
        <v>44562</v>
      </c>
      <c r="F217" s="2">
        <v>44742</v>
      </c>
      <c r="G217" s="1" t="s">
        <v>43</v>
      </c>
      <c r="H217" s="1" t="s">
        <v>38</v>
      </c>
      <c r="I217" s="3">
        <v>21</v>
      </c>
      <c r="J217" s="3">
        <f t="shared" si="94"/>
        <v>455</v>
      </c>
      <c r="K217" s="34">
        <f t="shared" si="100"/>
        <v>-227.48439999999994</v>
      </c>
      <c r="L217" s="34">
        <f t="shared" si="100"/>
        <v>-337.34299999999996</v>
      </c>
      <c r="M217" s="34">
        <f t="shared" si="100"/>
        <v>-632.89179999999988</v>
      </c>
      <c r="N217" s="34"/>
      <c r="O217" s="13">
        <v>21</v>
      </c>
      <c r="P217" s="3">
        <f t="shared" si="98"/>
        <v>455</v>
      </c>
      <c r="Q217" s="34">
        <f t="shared" si="101"/>
        <v>-506.50579999999991</v>
      </c>
      <c r="R217" s="34">
        <f t="shared" si="101"/>
        <v>-609.55899999999997</v>
      </c>
      <c r="S217" s="34">
        <f t="shared" si="101"/>
        <v>-749.55579999999986</v>
      </c>
      <c r="T217" s="13">
        <v>20.78</v>
      </c>
      <c r="U217" s="3">
        <f t="shared" si="99"/>
        <v>450.23333333333335</v>
      </c>
      <c r="V217" s="34">
        <f t="shared" si="102"/>
        <v>-511.27246666666656</v>
      </c>
      <c r="W217" s="34">
        <f t="shared" si="102"/>
        <v>-614.32566666666662</v>
      </c>
      <c r="X217" s="34">
        <f t="shared" si="102"/>
        <v>-754.32246666666651</v>
      </c>
      <c r="Y217" s="3" t="s">
        <v>48</v>
      </c>
      <c r="Z217" s="34"/>
      <c r="AA217" s="34"/>
      <c r="AB217" s="34"/>
    </row>
    <row r="218" spans="1:28" hidden="1" x14ac:dyDescent="0.25">
      <c r="A218" t="s">
        <v>86</v>
      </c>
      <c r="B218">
        <v>2</v>
      </c>
      <c r="C218" s="1" t="s">
        <v>85</v>
      </c>
      <c r="D218" s="1">
        <v>0.97219999999999995</v>
      </c>
      <c r="E218" s="2">
        <v>44562</v>
      </c>
      <c r="F218" s="2">
        <v>44742</v>
      </c>
      <c r="G218" s="1" t="s">
        <v>44</v>
      </c>
      <c r="H218" t="s">
        <v>38</v>
      </c>
      <c r="I218" s="3">
        <v>13.48</v>
      </c>
      <c r="J218" s="3">
        <f t="shared" si="94"/>
        <v>292.06666666666666</v>
      </c>
      <c r="O218" s="3">
        <v>12.84</v>
      </c>
      <c r="P218" s="3">
        <f t="shared" si="98"/>
        <v>278.2</v>
      </c>
      <c r="T218" s="3">
        <v>12.84</v>
      </c>
      <c r="U218" s="3">
        <f t="shared" si="99"/>
        <v>278.2</v>
      </c>
      <c r="Y218" s="3" t="s">
        <v>48</v>
      </c>
    </row>
    <row r="219" spans="1:28" hidden="1" x14ac:dyDescent="0.25">
      <c r="A219" t="s">
        <v>86</v>
      </c>
      <c r="B219">
        <v>2</v>
      </c>
      <c r="C219" s="1" t="s">
        <v>85</v>
      </c>
      <c r="D219" s="1">
        <v>0.97219999999999995</v>
      </c>
      <c r="E219" s="2">
        <v>44562</v>
      </c>
      <c r="F219" s="2">
        <v>44742</v>
      </c>
      <c r="G219" s="1" t="s">
        <v>45</v>
      </c>
      <c r="H219" t="s">
        <v>38</v>
      </c>
      <c r="I219" s="3">
        <v>27.02</v>
      </c>
      <c r="J219" s="3">
        <f t="shared" si="94"/>
        <v>585.43333333333328</v>
      </c>
      <c r="O219" s="3">
        <v>36</v>
      </c>
      <c r="P219" s="3">
        <f t="shared" si="98"/>
        <v>780</v>
      </c>
      <c r="T219" s="3">
        <v>35</v>
      </c>
      <c r="U219" s="3">
        <f t="shared" si="99"/>
        <v>758.33333333333337</v>
      </c>
      <c r="Y219" s="3" t="s">
        <v>48</v>
      </c>
    </row>
    <row r="220" spans="1:28" x14ac:dyDescent="0.25">
      <c r="A220" t="s">
        <v>84</v>
      </c>
      <c r="B220">
        <v>4</v>
      </c>
      <c r="C220" s="1" t="s">
        <v>87</v>
      </c>
      <c r="D220" s="1">
        <v>0.96719999999999995</v>
      </c>
      <c r="E220" s="2">
        <v>44562</v>
      </c>
      <c r="F220" s="2">
        <v>44742</v>
      </c>
      <c r="G220" s="1" t="s">
        <v>37</v>
      </c>
      <c r="H220" s="1" t="s">
        <v>38</v>
      </c>
      <c r="I220" s="3">
        <v>40</v>
      </c>
      <c r="J220" s="3">
        <f t="shared" si="94"/>
        <v>866.66666666666663</v>
      </c>
      <c r="K220" s="34">
        <f t="shared" ref="K220:M225" si="103">IF($G220="INF",$J220-H$3*$D220,IF(OR($G220="TOD", $G220="2YR"),$J220-H$4*$D220,$J220-H$5*$D220))</f>
        <v>-452.59413333333339</v>
      </c>
      <c r="L220" s="34">
        <f t="shared" si="103"/>
        <v>-704.06613333333337</v>
      </c>
      <c r="M220" s="34">
        <f t="shared" si="103"/>
        <v>-921.68613333333326</v>
      </c>
      <c r="N220" s="34"/>
      <c r="O220" s="13">
        <v>36</v>
      </c>
      <c r="P220" s="3">
        <f t="shared" si="98"/>
        <v>780</v>
      </c>
      <c r="Q220" s="34">
        <f t="shared" ref="Q220:S225" si="104">IF($P220=0,0,$P220-(P$3*$D220))</f>
        <v>-176.56079999999997</v>
      </c>
      <c r="R220" s="34">
        <f t="shared" si="104"/>
        <v>-279.08399999999983</v>
      </c>
      <c r="S220" s="34">
        <f t="shared" si="104"/>
        <v>-418.36079999999993</v>
      </c>
      <c r="T220" s="13">
        <v>35</v>
      </c>
      <c r="U220" s="3">
        <f t="shared" si="99"/>
        <v>758.33333333333337</v>
      </c>
      <c r="V220" s="34">
        <f t="shared" ref="V220:X225" si="105">IF($U220=0,0,$U220-(P$3*$D220))</f>
        <v>-198.2274666666666</v>
      </c>
      <c r="W220" s="34">
        <f t="shared" si="105"/>
        <v>-300.75066666666646</v>
      </c>
      <c r="X220" s="34">
        <f t="shared" si="105"/>
        <v>-440.02746666666656</v>
      </c>
      <c r="Y220" s="3" t="s">
        <v>48</v>
      </c>
      <c r="Z220" s="34"/>
      <c r="AA220" s="34"/>
      <c r="AB220" s="34"/>
    </row>
    <row r="221" spans="1:28" x14ac:dyDescent="0.25">
      <c r="A221" t="s">
        <v>84</v>
      </c>
      <c r="B221">
        <v>4</v>
      </c>
      <c r="C221" s="1" t="s">
        <v>87</v>
      </c>
      <c r="D221" s="1">
        <v>0.96719999999999995</v>
      </c>
      <c r="E221" s="2">
        <v>44562</v>
      </c>
      <c r="F221" s="2">
        <v>44742</v>
      </c>
      <c r="G221" s="1" t="s">
        <v>39</v>
      </c>
      <c r="H221" s="1" t="s">
        <v>38</v>
      </c>
      <c r="I221" s="3">
        <v>22</v>
      </c>
      <c r="J221" s="3">
        <f t="shared" si="94"/>
        <v>476.66666666666669</v>
      </c>
      <c r="K221" s="34">
        <f t="shared" si="103"/>
        <v>-287.42133333333328</v>
      </c>
      <c r="L221" s="34">
        <f t="shared" si="103"/>
        <v>-415.09173333333325</v>
      </c>
      <c r="M221" s="34">
        <f t="shared" si="103"/>
        <v>-919.0029333333332</v>
      </c>
      <c r="N221" s="34"/>
      <c r="O221" s="13">
        <v>27.2</v>
      </c>
      <c r="P221" s="3">
        <f t="shared" si="98"/>
        <v>589.33333333333337</v>
      </c>
      <c r="Q221" s="34">
        <f t="shared" si="104"/>
        <v>-367.2274666666666</v>
      </c>
      <c r="R221" s="34">
        <f t="shared" si="104"/>
        <v>-469.75066666666646</v>
      </c>
      <c r="S221" s="34">
        <f t="shared" si="104"/>
        <v>-609.02746666666656</v>
      </c>
      <c r="T221" s="13">
        <v>27.2</v>
      </c>
      <c r="U221" s="3">
        <f t="shared" si="99"/>
        <v>589.33333333333337</v>
      </c>
      <c r="V221" s="34">
        <f t="shared" si="105"/>
        <v>-367.2274666666666</v>
      </c>
      <c r="W221" s="34">
        <f t="shared" si="105"/>
        <v>-469.75066666666646</v>
      </c>
      <c r="X221" s="34">
        <f t="shared" si="105"/>
        <v>-609.02746666666656</v>
      </c>
      <c r="Y221" s="3" t="s">
        <v>48</v>
      </c>
      <c r="Z221" s="34"/>
      <c r="AA221" s="34"/>
      <c r="AB221" s="34"/>
    </row>
    <row r="222" spans="1:28" x14ac:dyDescent="0.25">
      <c r="A222" t="s">
        <v>84</v>
      </c>
      <c r="B222">
        <v>4</v>
      </c>
      <c r="C222" s="1" t="s">
        <v>87</v>
      </c>
      <c r="D222" s="1">
        <v>0.96719999999999995</v>
      </c>
      <c r="E222" s="2">
        <v>44562</v>
      </c>
      <c r="F222" s="2">
        <v>44742</v>
      </c>
      <c r="G222" s="1" t="s">
        <v>40</v>
      </c>
      <c r="H222" s="1" t="s">
        <v>38</v>
      </c>
      <c r="I222" s="3">
        <v>22</v>
      </c>
      <c r="J222" s="3">
        <f t="shared" si="94"/>
        <v>476.66666666666669</v>
      </c>
      <c r="K222" s="34">
        <f t="shared" si="103"/>
        <v>-287.42133333333328</v>
      </c>
      <c r="L222" s="34">
        <f t="shared" si="103"/>
        <v>-415.09173333333325</v>
      </c>
      <c r="M222" s="34">
        <f t="shared" si="103"/>
        <v>-919.0029333333332</v>
      </c>
      <c r="N222" s="34"/>
      <c r="O222" s="13">
        <v>26.35</v>
      </c>
      <c r="P222" s="3">
        <f t="shared" si="98"/>
        <v>570.91666666666663</v>
      </c>
      <c r="Q222" s="34">
        <f t="shared" si="104"/>
        <v>-385.64413333333334</v>
      </c>
      <c r="R222" s="34">
        <f t="shared" si="104"/>
        <v>-488.1673333333332</v>
      </c>
      <c r="S222" s="34">
        <f t="shared" si="104"/>
        <v>-627.4441333333333</v>
      </c>
      <c r="T222" s="13">
        <v>25.5</v>
      </c>
      <c r="U222" s="3">
        <f t="shared" si="99"/>
        <v>552.5</v>
      </c>
      <c r="V222" s="34">
        <f t="shared" si="105"/>
        <v>-404.06079999999997</v>
      </c>
      <c r="W222" s="34">
        <f t="shared" si="105"/>
        <v>-506.58399999999983</v>
      </c>
      <c r="X222" s="34">
        <f t="shared" si="105"/>
        <v>-645.86079999999993</v>
      </c>
      <c r="Y222" s="3" t="s">
        <v>48</v>
      </c>
      <c r="Z222" s="34"/>
      <c r="AA222" s="34"/>
      <c r="AB222" s="34"/>
    </row>
    <row r="223" spans="1:28" x14ac:dyDescent="0.25">
      <c r="A223" t="s">
        <v>84</v>
      </c>
      <c r="B223">
        <v>4</v>
      </c>
      <c r="C223" s="1" t="s">
        <v>87</v>
      </c>
      <c r="D223" s="1">
        <v>0.96719999999999995</v>
      </c>
      <c r="E223" s="2">
        <v>44562</v>
      </c>
      <c r="F223" s="2">
        <v>44742</v>
      </c>
      <c r="G223" s="1" t="s">
        <v>41</v>
      </c>
      <c r="H223" s="1" t="s">
        <v>38</v>
      </c>
      <c r="I223" s="3">
        <v>22</v>
      </c>
      <c r="J223" s="3">
        <f t="shared" si="94"/>
        <v>476.66666666666669</v>
      </c>
      <c r="K223" s="34">
        <f t="shared" si="103"/>
        <v>-202.30773333333326</v>
      </c>
      <c r="L223" s="34">
        <f t="shared" si="103"/>
        <v>-311.60133333333323</v>
      </c>
      <c r="M223" s="34">
        <f t="shared" si="103"/>
        <v>-605.63013333333311</v>
      </c>
      <c r="N223" s="34"/>
      <c r="O223" s="13">
        <v>22.5</v>
      </c>
      <c r="P223" s="3">
        <f t="shared" si="98"/>
        <v>487.5</v>
      </c>
      <c r="Q223" s="34">
        <f t="shared" si="104"/>
        <v>-469.06079999999997</v>
      </c>
      <c r="R223" s="34">
        <f t="shared" si="104"/>
        <v>-571.58399999999983</v>
      </c>
      <c r="S223" s="34">
        <f t="shared" si="104"/>
        <v>-710.86079999999993</v>
      </c>
      <c r="T223" s="13">
        <v>22.5</v>
      </c>
      <c r="U223" s="3">
        <f t="shared" si="99"/>
        <v>487.5</v>
      </c>
      <c r="V223" s="34">
        <f t="shared" si="105"/>
        <v>-469.06079999999997</v>
      </c>
      <c r="W223" s="34">
        <f t="shared" si="105"/>
        <v>-571.58399999999983</v>
      </c>
      <c r="X223" s="34">
        <f t="shared" si="105"/>
        <v>-710.86079999999993</v>
      </c>
      <c r="Y223" s="3" t="s">
        <v>48</v>
      </c>
      <c r="Z223" s="34"/>
      <c r="AA223" s="34"/>
      <c r="AB223" s="34"/>
    </row>
    <row r="224" spans="1:28" x14ac:dyDescent="0.25">
      <c r="A224" t="s">
        <v>84</v>
      </c>
      <c r="B224">
        <v>4</v>
      </c>
      <c r="C224" s="1" t="s">
        <v>87</v>
      </c>
      <c r="D224" s="1">
        <v>0.96719999999999995</v>
      </c>
      <c r="E224" s="2">
        <v>44562</v>
      </c>
      <c r="F224" s="2">
        <v>44742</v>
      </c>
      <c r="G224" s="1" t="s">
        <v>42</v>
      </c>
      <c r="H224" s="1" t="s">
        <v>38</v>
      </c>
      <c r="I224" s="3">
        <v>22</v>
      </c>
      <c r="J224" s="3">
        <f t="shared" si="94"/>
        <v>476.66666666666669</v>
      </c>
      <c r="K224" s="34">
        <f t="shared" si="103"/>
        <v>-202.30773333333326</v>
      </c>
      <c r="L224" s="34">
        <f t="shared" si="103"/>
        <v>-311.60133333333323</v>
      </c>
      <c r="M224" s="34">
        <f t="shared" si="103"/>
        <v>-605.63013333333311</v>
      </c>
      <c r="N224" s="34"/>
      <c r="O224" s="13">
        <v>22.5</v>
      </c>
      <c r="P224" s="3">
        <f t="shared" si="98"/>
        <v>487.5</v>
      </c>
      <c r="Q224" s="34">
        <f t="shared" si="104"/>
        <v>-469.06079999999997</v>
      </c>
      <c r="R224" s="34">
        <f t="shared" si="104"/>
        <v>-571.58399999999983</v>
      </c>
      <c r="S224" s="34">
        <f t="shared" si="104"/>
        <v>-710.86079999999993</v>
      </c>
      <c r="T224" s="13">
        <v>21</v>
      </c>
      <c r="U224" s="3">
        <f t="shared" si="99"/>
        <v>455</v>
      </c>
      <c r="V224" s="34">
        <f t="shared" si="105"/>
        <v>-501.56079999999997</v>
      </c>
      <c r="W224" s="34">
        <f t="shared" si="105"/>
        <v>-604.08399999999983</v>
      </c>
      <c r="X224" s="34">
        <f t="shared" si="105"/>
        <v>-743.36079999999993</v>
      </c>
      <c r="Y224" s="3" t="s">
        <v>48</v>
      </c>
      <c r="Z224" s="34"/>
      <c r="AA224" s="34"/>
      <c r="AB224" s="34"/>
    </row>
    <row r="225" spans="1:28" x14ac:dyDescent="0.25">
      <c r="A225" t="s">
        <v>84</v>
      </c>
      <c r="B225">
        <v>4</v>
      </c>
      <c r="C225" s="1" t="s">
        <v>87</v>
      </c>
      <c r="D225" s="1">
        <v>0.96719999999999995</v>
      </c>
      <c r="E225" s="2">
        <v>44562</v>
      </c>
      <c r="F225" s="2">
        <v>44742</v>
      </c>
      <c r="G225" s="1" t="s">
        <v>43</v>
      </c>
      <c r="H225" s="1" t="s">
        <v>38</v>
      </c>
      <c r="I225" s="3">
        <v>22</v>
      </c>
      <c r="J225" s="3">
        <f t="shared" si="94"/>
        <v>476.66666666666669</v>
      </c>
      <c r="K225" s="34">
        <f t="shared" si="103"/>
        <v>-202.30773333333326</v>
      </c>
      <c r="L225" s="34">
        <f t="shared" si="103"/>
        <v>-311.60133333333323</v>
      </c>
      <c r="M225" s="34">
        <f t="shared" si="103"/>
        <v>-605.63013333333311</v>
      </c>
      <c r="N225" s="34"/>
      <c r="O225" s="13">
        <v>21</v>
      </c>
      <c r="P225" s="3">
        <f t="shared" si="98"/>
        <v>455</v>
      </c>
      <c r="Q225" s="34">
        <f t="shared" si="104"/>
        <v>-501.56079999999997</v>
      </c>
      <c r="R225" s="34">
        <f t="shared" si="104"/>
        <v>-604.08399999999983</v>
      </c>
      <c r="S225" s="34">
        <f t="shared" si="104"/>
        <v>-743.36079999999993</v>
      </c>
      <c r="T225" s="13">
        <v>20.78</v>
      </c>
      <c r="U225" s="3">
        <f t="shared" si="99"/>
        <v>450.23333333333335</v>
      </c>
      <c r="V225" s="34">
        <f t="shared" si="105"/>
        <v>-506.32746666666662</v>
      </c>
      <c r="W225" s="34">
        <f t="shared" si="105"/>
        <v>-608.85066666666648</v>
      </c>
      <c r="X225" s="34">
        <f t="shared" si="105"/>
        <v>-748.12746666666658</v>
      </c>
      <c r="Y225" s="3" t="s">
        <v>48</v>
      </c>
      <c r="Z225" s="34"/>
      <c r="AA225" s="34"/>
      <c r="AB225" s="34"/>
    </row>
    <row r="226" spans="1:28" hidden="1" x14ac:dyDescent="0.25">
      <c r="A226" t="s">
        <v>86</v>
      </c>
      <c r="B226">
        <v>4</v>
      </c>
      <c r="C226" s="1" t="s">
        <v>87</v>
      </c>
      <c r="D226" s="1">
        <v>0.96719999999999995</v>
      </c>
      <c r="E226" s="2">
        <v>44562</v>
      </c>
      <c r="F226" s="2">
        <v>44742</v>
      </c>
      <c r="G226" s="1" t="s">
        <v>44</v>
      </c>
      <c r="H226" t="s">
        <v>38</v>
      </c>
      <c r="I226" s="3">
        <v>12.84</v>
      </c>
      <c r="J226" s="3">
        <f t="shared" si="94"/>
        <v>278.2</v>
      </c>
      <c r="O226" s="3">
        <v>12.84</v>
      </c>
      <c r="P226" s="3">
        <f t="shared" si="98"/>
        <v>278.2</v>
      </c>
      <c r="T226" s="3">
        <v>12.84</v>
      </c>
      <c r="U226" s="3">
        <f t="shared" si="99"/>
        <v>278.2</v>
      </c>
      <c r="Y226" s="3" t="s">
        <v>48</v>
      </c>
    </row>
    <row r="227" spans="1:28" hidden="1" x14ac:dyDescent="0.25">
      <c r="A227" t="s">
        <v>86</v>
      </c>
      <c r="B227">
        <v>4</v>
      </c>
      <c r="C227" s="1" t="s">
        <v>87</v>
      </c>
      <c r="D227" s="1">
        <v>0.96719999999999995</v>
      </c>
      <c r="E227" s="2">
        <v>44562</v>
      </c>
      <c r="F227" s="2">
        <v>44742</v>
      </c>
      <c r="G227" s="1" t="s">
        <v>45</v>
      </c>
      <c r="H227" t="s">
        <v>38</v>
      </c>
      <c r="I227" s="3">
        <v>40</v>
      </c>
      <c r="J227" s="3">
        <f t="shared" si="94"/>
        <v>866.66666666666663</v>
      </c>
      <c r="O227" s="3">
        <v>36</v>
      </c>
      <c r="P227" s="3">
        <f t="shared" si="98"/>
        <v>780</v>
      </c>
      <c r="T227" s="3">
        <v>35</v>
      </c>
      <c r="U227" s="3">
        <f t="shared" si="99"/>
        <v>758.33333333333337</v>
      </c>
      <c r="Y227" s="3" t="s">
        <v>48</v>
      </c>
    </row>
    <row r="228" spans="1:28" x14ac:dyDescent="0.25">
      <c r="A228" t="s">
        <v>84</v>
      </c>
      <c r="B228">
        <v>10</v>
      </c>
      <c r="C228" s="1" t="s">
        <v>88</v>
      </c>
      <c r="D228" s="1">
        <v>0.98760000000000003</v>
      </c>
      <c r="E228" s="2">
        <v>44562</v>
      </c>
      <c r="F228" s="2">
        <v>44742</v>
      </c>
      <c r="G228" s="1" t="s">
        <v>37</v>
      </c>
      <c r="H228" s="1" t="s">
        <v>38</v>
      </c>
      <c r="I228" s="3">
        <v>40</v>
      </c>
      <c r="J228" s="3">
        <f t="shared" si="94"/>
        <v>866.66666666666663</v>
      </c>
      <c r="K228" s="34">
        <f t="shared" ref="K228:M233" si="106">IF($G228="INF",$J228-H$3*$D228,IF(OR($G228="TOD", $G228="2YR"),$J228-H$4*$D228,$J228-H$5*$D228))</f>
        <v>-480.41973333333351</v>
      </c>
      <c r="L228" s="34">
        <f t="shared" si="106"/>
        <v>-737.19573333333335</v>
      </c>
      <c r="M228" s="34">
        <f t="shared" si="106"/>
        <v>-959.40573333333339</v>
      </c>
      <c r="N228" s="34"/>
      <c r="O228" s="13">
        <v>36</v>
      </c>
      <c r="P228" s="3">
        <f t="shared" si="98"/>
        <v>780</v>
      </c>
      <c r="Q228" s="34">
        <f t="shared" ref="Q228:S233" si="107">IF($P228=0,0,$P228-(P$3*$D228))</f>
        <v>-196.7364</v>
      </c>
      <c r="R228" s="34">
        <f t="shared" si="107"/>
        <v>-301.42200000000003</v>
      </c>
      <c r="S228" s="34">
        <f t="shared" si="107"/>
        <v>-443.63640000000009</v>
      </c>
      <c r="T228" s="13">
        <v>32.33</v>
      </c>
      <c r="U228" s="3">
        <f t="shared" si="99"/>
        <v>700.48333333333323</v>
      </c>
      <c r="V228" s="34">
        <f t="shared" ref="V228:X233" si="108">IF($U228=0,0,$U228-(P$3*$D228))</f>
        <v>-276.25306666666677</v>
      </c>
      <c r="W228" s="34">
        <f t="shared" si="108"/>
        <v>-380.93866666666679</v>
      </c>
      <c r="X228" s="34">
        <f t="shared" si="108"/>
        <v>-523.15306666666686</v>
      </c>
      <c r="Y228" s="3" t="s">
        <v>48</v>
      </c>
      <c r="Z228" s="34"/>
      <c r="AA228" s="34"/>
      <c r="AB228" s="34"/>
    </row>
    <row r="229" spans="1:28" x14ac:dyDescent="0.25">
      <c r="A229" t="s">
        <v>84</v>
      </c>
      <c r="B229">
        <v>10</v>
      </c>
      <c r="C229" s="1" t="s">
        <v>88</v>
      </c>
      <c r="D229" s="1">
        <v>0.98760000000000003</v>
      </c>
      <c r="E229" s="2">
        <v>44562</v>
      </c>
      <c r="F229" s="2">
        <v>44742</v>
      </c>
      <c r="G229" s="1" t="s">
        <v>39</v>
      </c>
      <c r="H229" s="1" t="s">
        <v>38</v>
      </c>
      <c r="I229" s="3">
        <v>36</v>
      </c>
      <c r="J229" s="3">
        <f t="shared" si="94"/>
        <v>780</v>
      </c>
      <c r="K229" s="34">
        <f t="shared" si="106"/>
        <v>-0.20400000000006457</v>
      </c>
      <c r="L229" s="34">
        <f t="shared" si="106"/>
        <v>-130.56720000000007</v>
      </c>
      <c r="M229" s="34">
        <f t="shared" si="106"/>
        <v>-645.10680000000002</v>
      </c>
      <c r="N229" s="34"/>
      <c r="O229" s="13">
        <v>32</v>
      </c>
      <c r="P229" s="3">
        <f t="shared" si="98"/>
        <v>693.33333333333337</v>
      </c>
      <c r="Q229" s="34">
        <f t="shared" si="107"/>
        <v>-283.40306666666663</v>
      </c>
      <c r="R229" s="34">
        <f t="shared" si="107"/>
        <v>-388.08866666666665</v>
      </c>
      <c r="S229" s="34">
        <f t="shared" si="107"/>
        <v>-530.30306666666672</v>
      </c>
      <c r="T229" s="13">
        <v>27.2</v>
      </c>
      <c r="U229" s="3">
        <f t="shared" si="99"/>
        <v>589.33333333333337</v>
      </c>
      <c r="V229" s="34">
        <f t="shared" si="108"/>
        <v>-387.40306666666663</v>
      </c>
      <c r="W229" s="34">
        <f t="shared" si="108"/>
        <v>-492.08866666666665</v>
      </c>
      <c r="X229" s="34">
        <f t="shared" si="108"/>
        <v>-634.30306666666672</v>
      </c>
      <c r="Y229" s="3" t="s">
        <v>48</v>
      </c>
      <c r="Z229" s="34"/>
      <c r="AA229" s="34"/>
      <c r="AB229" s="34"/>
    </row>
    <row r="230" spans="1:28" x14ac:dyDescent="0.25">
      <c r="A230" t="s">
        <v>84</v>
      </c>
      <c r="B230">
        <v>10</v>
      </c>
      <c r="C230" s="1" t="s">
        <v>88</v>
      </c>
      <c r="D230" s="1">
        <v>0.98760000000000003</v>
      </c>
      <c r="E230" s="2">
        <v>44562</v>
      </c>
      <c r="F230" s="2">
        <v>44742</v>
      </c>
      <c r="G230" s="1" t="s">
        <v>40</v>
      </c>
      <c r="H230" s="1" t="s">
        <v>38</v>
      </c>
      <c r="I230" s="3">
        <v>31</v>
      </c>
      <c r="J230" s="3">
        <f t="shared" si="94"/>
        <v>671.66666666666663</v>
      </c>
      <c r="K230" s="34">
        <f t="shared" si="106"/>
        <v>-108.53733333333344</v>
      </c>
      <c r="L230" s="34">
        <f t="shared" si="106"/>
        <v>-238.90053333333344</v>
      </c>
      <c r="M230" s="34">
        <f t="shared" si="106"/>
        <v>-753.44013333333339</v>
      </c>
      <c r="N230" s="34"/>
      <c r="O230" s="13">
        <v>27.2</v>
      </c>
      <c r="P230" s="3">
        <f t="shared" si="98"/>
        <v>589.33333333333337</v>
      </c>
      <c r="Q230" s="34">
        <f t="shared" si="107"/>
        <v>-387.40306666666663</v>
      </c>
      <c r="R230" s="34">
        <f t="shared" si="107"/>
        <v>-492.08866666666665</v>
      </c>
      <c r="S230" s="34">
        <f t="shared" si="107"/>
        <v>-634.30306666666672</v>
      </c>
      <c r="T230" s="13">
        <v>27.2</v>
      </c>
      <c r="U230" s="3">
        <f t="shared" si="99"/>
        <v>589.33333333333337</v>
      </c>
      <c r="V230" s="34">
        <f t="shared" si="108"/>
        <v>-387.40306666666663</v>
      </c>
      <c r="W230" s="34">
        <f t="shared" si="108"/>
        <v>-492.08866666666665</v>
      </c>
      <c r="X230" s="34">
        <f t="shared" si="108"/>
        <v>-634.30306666666672</v>
      </c>
      <c r="Y230" s="3" t="s">
        <v>48</v>
      </c>
      <c r="Z230" s="34"/>
      <c r="AA230" s="34"/>
      <c r="AB230" s="34"/>
    </row>
    <row r="231" spans="1:28" x14ac:dyDescent="0.25">
      <c r="A231" t="s">
        <v>84</v>
      </c>
      <c r="B231">
        <v>10</v>
      </c>
      <c r="C231" s="1" t="s">
        <v>88</v>
      </c>
      <c r="D231" s="1">
        <v>0.98760000000000003</v>
      </c>
      <c r="E231" s="2">
        <v>44562</v>
      </c>
      <c r="F231" s="2">
        <v>44742</v>
      </c>
      <c r="G231" s="1" t="s">
        <v>41</v>
      </c>
      <c r="H231" s="1" t="s">
        <v>38</v>
      </c>
      <c r="I231" s="3">
        <v>28</v>
      </c>
      <c r="J231" s="3">
        <f t="shared" si="94"/>
        <v>606.66666666666663</v>
      </c>
      <c r="K231" s="34">
        <f t="shared" si="106"/>
        <v>-86.628533333333394</v>
      </c>
      <c r="L231" s="34">
        <f t="shared" si="106"/>
        <v>-198.22733333333338</v>
      </c>
      <c r="M231" s="34">
        <f t="shared" si="106"/>
        <v>-498.45773333333352</v>
      </c>
      <c r="N231" s="34"/>
      <c r="O231" s="13">
        <v>25</v>
      </c>
      <c r="P231" s="3">
        <f t="shared" si="98"/>
        <v>541.66666666666663</v>
      </c>
      <c r="Q231" s="34">
        <f t="shared" si="107"/>
        <v>-435.06973333333337</v>
      </c>
      <c r="R231" s="34">
        <f t="shared" si="107"/>
        <v>-539.7553333333334</v>
      </c>
      <c r="S231" s="34">
        <f t="shared" si="107"/>
        <v>-681.96973333333347</v>
      </c>
      <c r="T231" s="13">
        <v>22.5</v>
      </c>
      <c r="U231" s="3">
        <f t="shared" si="99"/>
        <v>487.5</v>
      </c>
      <c r="V231" s="34">
        <f t="shared" si="108"/>
        <v>-489.2364</v>
      </c>
      <c r="W231" s="34">
        <f t="shared" si="108"/>
        <v>-593.92200000000003</v>
      </c>
      <c r="X231" s="34">
        <f t="shared" si="108"/>
        <v>-736.13640000000009</v>
      </c>
      <c r="Y231" s="3" t="s">
        <v>48</v>
      </c>
      <c r="Z231" s="34"/>
      <c r="AA231" s="34"/>
      <c r="AB231" s="34"/>
    </row>
    <row r="232" spans="1:28" x14ac:dyDescent="0.25">
      <c r="A232" t="s">
        <v>84</v>
      </c>
      <c r="B232">
        <v>10</v>
      </c>
      <c r="C232" s="1" t="s">
        <v>88</v>
      </c>
      <c r="D232" s="1">
        <v>0.98760000000000003</v>
      </c>
      <c r="E232" s="2">
        <v>44562</v>
      </c>
      <c r="F232" s="2">
        <v>44742</v>
      </c>
      <c r="G232" s="1" t="s">
        <v>42</v>
      </c>
      <c r="H232" s="1" t="s">
        <v>38</v>
      </c>
      <c r="I232" s="3">
        <v>27</v>
      </c>
      <c r="J232" s="3">
        <f t="shared" si="94"/>
        <v>585</v>
      </c>
      <c r="K232" s="34">
        <f t="shared" si="106"/>
        <v>-108.29520000000002</v>
      </c>
      <c r="L232" s="34">
        <f t="shared" si="106"/>
        <v>-219.89400000000001</v>
      </c>
      <c r="M232" s="34">
        <f t="shared" si="106"/>
        <v>-520.12440000000015</v>
      </c>
      <c r="N232" s="34"/>
      <c r="O232" s="13">
        <v>25</v>
      </c>
      <c r="P232" s="3">
        <f t="shared" si="98"/>
        <v>541.66666666666663</v>
      </c>
      <c r="Q232" s="34">
        <f t="shared" si="107"/>
        <v>-435.06973333333337</v>
      </c>
      <c r="R232" s="34">
        <f t="shared" si="107"/>
        <v>-539.7553333333334</v>
      </c>
      <c r="S232" s="34">
        <f t="shared" si="107"/>
        <v>-681.96973333333347</v>
      </c>
      <c r="T232" s="13">
        <v>20.78</v>
      </c>
      <c r="U232" s="3">
        <f t="shared" si="99"/>
        <v>450.23333333333335</v>
      </c>
      <c r="V232" s="34">
        <f t="shared" si="108"/>
        <v>-526.50306666666665</v>
      </c>
      <c r="W232" s="34">
        <f t="shared" si="108"/>
        <v>-631.18866666666668</v>
      </c>
      <c r="X232" s="34">
        <f t="shared" si="108"/>
        <v>-773.40306666666675</v>
      </c>
      <c r="Y232" s="3" t="s">
        <v>48</v>
      </c>
      <c r="Z232" s="34"/>
      <c r="AA232" s="34"/>
      <c r="AB232" s="34"/>
    </row>
    <row r="233" spans="1:28" x14ac:dyDescent="0.25">
      <c r="A233" t="s">
        <v>84</v>
      </c>
      <c r="B233">
        <v>10</v>
      </c>
      <c r="C233" s="1" t="s">
        <v>88</v>
      </c>
      <c r="D233" s="1">
        <v>0.98760000000000003</v>
      </c>
      <c r="E233" s="2">
        <v>44562</v>
      </c>
      <c r="F233" s="2">
        <v>44742</v>
      </c>
      <c r="G233" s="1" t="s">
        <v>43</v>
      </c>
      <c r="H233" s="1" t="s">
        <v>38</v>
      </c>
      <c r="I233" s="3">
        <v>27</v>
      </c>
      <c r="J233" s="3">
        <f t="shared" si="94"/>
        <v>585</v>
      </c>
      <c r="K233" s="34">
        <f t="shared" si="106"/>
        <v>-108.29520000000002</v>
      </c>
      <c r="L233" s="34">
        <f t="shared" si="106"/>
        <v>-219.89400000000001</v>
      </c>
      <c r="M233" s="34">
        <f t="shared" si="106"/>
        <v>-520.12440000000015</v>
      </c>
      <c r="N233" s="34"/>
      <c r="O233" s="13">
        <v>25</v>
      </c>
      <c r="P233" s="3">
        <f t="shared" si="98"/>
        <v>541.66666666666663</v>
      </c>
      <c r="Q233" s="34">
        <f t="shared" si="107"/>
        <v>-435.06973333333337</v>
      </c>
      <c r="R233" s="34">
        <f t="shared" si="107"/>
        <v>-539.7553333333334</v>
      </c>
      <c r="S233" s="34">
        <f t="shared" si="107"/>
        <v>-681.96973333333347</v>
      </c>
      <c r="T233" s="13">
        <v>20.78</v>
      </c>
      <c r="U233" s="3">
        <f t="shared" si="99"/>
        <v>450.23333333333335</v>
      </c>
      <c r="V233" s="34">
        <f t="shared" si="108"/>
        <v>-526.50306666666665</v>
      </c>
      <c r="W233" s="34">
        <f t="shared" si="108"/>
        <v>-631.18866666666668</v>
      </c>
      <c r="X233" s="34">
        <f t="shared" si="108"/>
        <v>-773.40306666666675</v>
      </c>
      <c r="Y233" s="3" t="s">
        <v>48</v>
      </c>
      <c r="Z233" s="34"/>
      <c r="AA233" s="34"/>
      <c r="AB233" s="34"/>
    </row>
    <row r="234" spans="1:28" hidden="1" x14ac:dyDescent="0.25">
      <c r="A234" t="s">
        <v>86</v>
      </c>
      <c r="B234">
        <v>10</v>
      </c>
      <c r="C234" s="1" t="s">
        <v>88</v>
      </c>
      <c r="D234" s="1">
        <v>0.98760000000000003</v>
      </c>
      <c r="E234" s="2">
        <v>44562</v>
      </c>
      <c r="F234" s="2">
        <v>44742</v>
      </c>
      <c r="G234" s="1" t="s">
        <v>44</v>
      </c>
      <c r="H234" t="s">
        <v>38</v>
      </c>
      <c r="I234" s="3">
        <v>16.05</v>
      </c>
      <c r="J234" s="3">
        <f t="shared" si="94"/>
        <v>347.75</v>
      </c>
      <c r="O234" s="3">
        <v>12.84</v>
      </c>
      <c r="P234" s="3">
        <f t="shared" si="98"/>
        <v>278.2</v>
      </c>
      <c r="T234" s="3">
        <v>12.84</v>
      </c>
      <c r="U234" s="3">
        <f t="shared" si="99"/>
        <v>278.2</v>
      </c>
      <c r="Y234" s="3" t="s">
        <v>48</v>
      </c>
    </row>
    <row r="235" spans="1:28" hidden="1" x14ac:dyDescent="0.25">
      <c r="A235" t="s">
        <v>86</v>
      </c>
      <c r="B235">
        <v>10</v>
      </c>
      <c r="C235" s="1" t="s">
        <v>88</v>
      </c>
      <c r="D235" s="1">
        <v>0.98760000000000003</v>
      </c>
      <c r="E235" s="2">
        <v>44562</v>
      </c>
      <c r="F235" s="2">
        <v>44742</v>
      </c>
      <c r="G235" s="1" t="s">
        <v>45</v>
      </c>
      <c r="H235" t="s">
        <v>38</v>
      </c>
      <c r="I235" s="3">
        <v>40</v>
      </c>
      <c r="J235" s="3">
        <f t="shared" si="94"/>
        <v>866.66666666666663</v>
      </c>
      <c r="O235" s="3">
        <v>36</v>
      </c>
      <c r="P235" s="3">
        <f t="shared" si="98"/>
        <v>780</v>
      </c>
      <c r="T235" s="3">
        <v>32.33</v>
      </c>
      <c r="U235" s="3">
        <f t="shared" si="99"/>
        <v>700.48333333333323</v>
      </c>
      <c r="Y235" s="3" t="s">
        <v>48</v>
      </c>
    </row>
    <row r="236" spans="1:28" x14ac:dyDescent="0.25">
      <c r="A236" t="s">
        <v>84</v>
      </c>
      <c r="B236">
        <v>45</v>
      </c>
      <c r="C236" s="1" t="s">
        <v>89</v>
      </c>
      <c r="D236" s="1">
        <v>0.98980000000000001</v>
      </c>
      <c r="E236" s="2">
        <v>44562</v>
      </c>
      <c r="F236" s="2">
        <v>44742</v>
      </c>
      <c r="G236" s="1" t="s">
        <v>37</v>
      </c>
      <c r="H236" s="1" t="s">
        <v>38</v>
      </c>
      <c r="I236" s="3">
        <v>37</v>
      </c>
      <c r="J236" s="3">
        <f t="shared" si="94"/>
        <v>801.66666666666663</v>
      </c>
      <c r="K236" s="34">
        <f t="shared" ref="K236:M241" si="109">IF($G236="INF",$J236-H$3*$D236,IF(OR($G236="TOD", $G236="2YR"),$J236-H$4*$D236,$J236-H$5*$D236))</f>
        <v>-548.42053333333331</v>
      </c>
      <c r="L236" s="34">
        <f t="shared" si="109"/>
        <v>-805.76853333333349</v>
      </c>
      <c r="M236" s="34">
        <f t="shared" si="109"/>
        <v>-1028.4735333333333</v>
      </c>
      <c r="N236" s="34"/>
      <c r="O236" s="13">
        <v>36</v>
      </c>
      <c r="P236" s="3">
        <f t="shared" si="98"/>
        <v>780</v>
      </c>
      <c r="Q236" s="34">
        <f t="shared" ref="Q236:S241" si="110">IF($P236=0,0,$P236-(P$3*$D236))</f>
        <v>-198.91219999999998</v>
      </c>
      <c r="R236" s="34">
        <f t="shared" si="110"/>
        <v>-303.8309999999999</v>
      </c>
      <c r="S236" s="34">
        <f t="shared" si="110"/>
        <v>-446.36220000000003</v>
      </c>
      <c r="T236" s="13">
        <v>35</v>
      </c>
      <c r="U236" s="3">
        <f t="shared" si="99"/>
        <v>758.33333333333337</v>
      </c>
      <c r="V236" s="34">
        <f t="shared" ref="V236:X241" si="111">IF($U236=0,0,$U236-(P$3*$D236))</f>
        <v>-220.57886666666661</v>
      </c>
      <c r="W236" s="34">
        <f t="shared" si="111"/>
        <v>-325.49766666666653</v>
      </c>
      <c r="X236" s="34">
        <f t="shared" si="111"/>
        <v>-468.02886666666666</v>
      </c>
      <c r="Y236" s="3" t="s">
        <v>48</v>
      </c>
      <c r="Z236" s="34"/>
      <c r="AA236" s="34"/>
      <c r="AB236" s="34"/>
    </row>
    <row r="237" spans="1:28" x14ac:dyDescent="0.25">
      <c r="A237" t="s">
        <v>84</v>
      </c>
      <c r="B237">
        <v>45</v>
      </c>
      <c r="C237" s="1" t="s">
        <v>89</v>
      </c>
      <c r="D237" s="1">
        <v>0.98980000000000001</v>
      </c>
      <c r="E237" s="2">
        <v>44562</v>
      </c>
      <c r="F237" s="2">
        <v>44742</v>
      </c>
      <c r="G237" s="1" t="s">
        <v>39</v>
      </c>
      <c r="H237" s="1" t="s">
        <v>38</v>
      </c>
      <c r="I237" s="3">
        <v>33</v>
      </c>
      <c r="J237" s="3">
        <f t="shared" si="94"/>
        <v>715</v>
      </c>
      <c r="K237" s="34">
        <f t="shared" si="109"/>
        <v>-66.942000000000007</v>
      </c>
      <c r="L237" s="34">
        <f t="shared" si="109"/>
        <v>-197.59559999999999</v>
      </c>
      <c r="M237" s="34">
        <f t="shared" si="109"/>
        <v>-713.28140000000008</v>
      </c>
      <c r="N237" s="34"/>
      <c r="O237" s="13">
        <v>27.2</v>
      </c>
      <c r="P237" s="3">
        <f t="shared" si="98"/>
        <v>589.33333333333337</v>
      </c>
      <c r="Q237" s="34">
        <f t="shared" si="110"/>
        <v>-389.57886666666661</v>
      </c>
      <c r="R237" s="34">
        <f t="shared" si="110"/>
        <v>-494.49766666666653</v>
      </c>
      <c r="S237" s="34">
        <f t="shared" si="110"/>
        <v>-637.02886666666666</v>
      </c>
      <c r="T237" s="13">
        <v>27.2</v>
      </c>
      <c r="U237" s="3">
        <f t="shared" si="99"/>
        <v>589.33333333333337</v>
      </c>
      <c r="V237" s="34">
        <f t="shared" si="111"/>
        <v>-389.57886666666661</v>
      </c>
      <c r="W237" s="34">
        <f t="shared" si="111"/>
        <v>-494.49766666666653</v>
      </c>
      <c r="X237" s="34">
        <f t="shared" si="111"/>
        <v>-637.02886666666666</v>
      </c>
      <c r="Y237" s="3" t="s">
        <v>48</v>
      </c>
      <c r="Z237" s="34"/>
      <c r="AA237" s="34"/>
      <c r="AB237" s="34"/>
    </row>
    <row r="238" spans="1:28" x14ac:dyDescent="0.25">
      <c r="A238" t="s">
        <v>84</v>
      </c>
      <c r="B238">
        <v>45</v>
      </c>
      <c r="C238" s="1" t="s">
        <v>89</v>
      </c>
      <c r="D238" s="1">
        <v>0.98980000000000001</v>
      </c>
      <c r="E238" s="2">
        <v>44562</v>
      </c>
      <c r="F238" s="2">
        <v>44742</v>
      </c>
      <c r="G238" s="1" t="s">
        <v>40</v>
      </c>
      <c r="H238" s="1" t="s">
        <v>38</v>
      </c>
      <c r="I238" s="3">
        <v>33</v>
      </c>
      <c r="J238" s="3">
        <f t="shared" si="94"/>
        <v>715</v>
      </c>
      <c r="K238" s="34">
        <f t="shared" si="109"/>
        <v>-66.942000000000007</v>
      </c>
      <c r="L238" s="34">
        <f t="shared" si="109"/>
        <v>-197.59559999999999</v>
      </c>
      <c r="M238" s="34">
        <f t="shared" si="109"/>
        <v>-713.28140000000008</v>
      </c>
      <c r="N238" s="34"/>
      <c r="O238" s="13">
        <v>26.35</v>
      </c>
      <c r="P238" s="3">
        <f t="shared" si="98"/>
        <v>570.91666666666663</v>
      </c>
      <c r="Q238" s="34">
        <f t="shared" si="110"/>
        <v>-407.99553333333336</v>
      </c>
      <c r="R238" s="34">
        <f t="shared" si="110"/>
        <v>-512.91433333333327</v>
      </c>
      <c r="S238" s="34">
        <f t="shared" si="110"/>
        <v>-655.4455333333334</v>
      </c>
      <c r="T238" s="13">
        <v>25.5</v>
      </c>
      <c r="U238" s="3">
        <f t="shared" si="99"/>
        <v>552.5</v>
      </c>
      <c r="V238" s="34">
        <f t="shared" si="111"/>
        <v>-426.41219999999998</v>
      </c>
      <c r="W238" s="34">
        <f t="shared" si="111"/>
        <v>-531.3309999999999</v>
      </c>
      <c r="X238" s="34">
        <f t="shared" si="111"/>
        <v>-673.86220000000003</v>
      </c>
      <c r="Y238" s="3" t="s">
        <v>48</v>
      </c>
      <c r="Z238" s="34"/>
      <c r="AA238" s="34"/>
      <c r="AB238" s="34"/>
    </row>
    <row r="239" spans="1:28" x14ac:dyDescent="0.25">
      <c r="A239" t="s">
        <v>84</v>
      </c>
      <c r="B239">
        <v>45</v>
      </c>
      <c r="C239" s="1" t="s">
        <v>89</v>
      </c>
      <c r="D239" s="1">
        <v>0.98980000000000001</v>
      </c>
      <c r="E239" s="2">
        <v>44562</v>
      </c>
      <c r="F239" s="2">
        <v>44742</v>
      </c>
      <c r="G239" s="1" t="s">
        <v>41</v>
      </c>
      <c r="H239" s="1" t="s">
        <v>38</v>
      </c>
      <c r="I239" s="3">
        <v>25</v>
      </c>
      <c r="J239" s="3">
        <f t="shared" si="94"/>
        <v>541.66666666666663</v>
      </c>
      <c r="K239" s="34">
        <f t="shared" si="109"/>
        <v>-153.17293333333339</v>
      </c>
      <c r="L239" s="34">
        <f t="shared" si="109"/>
        <v>-265.02033333333338</v>
      </c>
      <c r="M239" s="34">
        <f t="shared" si="109"/>
        <v>-565.91953333333333</v>
      </c>
      <c r="N239" s="34"/>
      <c r="O239" s="13">
        <v>22.5</v>
      </c>
      <c r="P239" s="3">
        <f t="shared" si="98"/>
        <v>487.5</v>
      </c>
      <c r="Q239" s="34">
        <f t="shared" si="110"/>
        <v>-491.41219999999998</v>
      </c>
      <c r="R239" s="34">
        <f t="shared" si="110"/>
        <v>-596.3309999999999</v>
      </c>
      <c r="S239" s="34">
        <f t="shared" si="110"/>
        <v>-738.86220000000003</v>
      </c>
      <c r="T239" s="13">
        <v>22.5</v>
      </c>
      <c r="U239" s="3">
        <f t="shared" si="99"/>
        <v>487.5</v>
      </c>
      <c r="V239" s="34">
        <f t="shared" si="111"/>
        <v>-491.41219999999998</v>
      </c>
      <c r="W239" s="34">
        <f t="shared" si="111"/>
        <v>-596.3309999999999</v>
      </c>
      <c r="X239" s="34">
        <f t="shared" si="111"/>
        <v>-738.86220000000003</v>
      </c>
      <c r="Y239" s="3" t="s">
        <v>48</v>
      </c>
      <c r="Z239" s="34"/>
      <c r="AA239" s="34"/>
      <c r="AB239" s="34"/>
    </row>
    <row r="240" spans="1:28" x14ac:dyDescent="0.25">
      <c r="A240" t="s">
        <v>84</v>
      </c>
      <c r="B240">
        <v>45</v>
      </c>
      <c r="C240" s="1" t="s">
        <v>89</v>
      </c>
      <c r="D240" s="1">
        <v>0.98980000000000001</v>
      </c>
      <c r="E240" s="2">
        <v>44562</v>
      </c>
      <c r="F240" s="2">
        <v>44742</v>
      </c>
      <c r="G240" s="1" t="s">
        <v>42</v>
      </c>
      <c r="H240" s="1" t="s">
        <v>38</v>
      </c>
      <c r="I240" s="3">
        <v>25</v>
      </c>
      <c r="J240" s="3">
        <f t="shared" si="94"/>
        <v>541.66666666666663</v>
      </c>
      <c r="K240" s="34">
        <f t="shared" si="109"/>
        <v>-153.17293333333339</v>
      </c>
      <c r="L240" s="34">
        <f t="shared" si="109"/>
        <v>-265.02033333333338</v>
      </c>
      <c r="M240" s="34">
        <f t="shared" si="109"/>
        <v>-565.91953333333333</v>
      </c>
      <c r="N240" s="34"/>
      <c r="O240" s="13">
        <v>22.5</v>
      </c>
      <c r="P240" s="3">
        <f t="shared" si="98"/>
        <v>487.5</v>
      </c>
      <c r="Q240" s="34">
        <f t="shared" si="110"/>
        <v>-491.41219999999998</v>
      </c>
      <c r="R240" s="34">
        <f t="shared" si="110"/>
        <v>-596.3309999999999</v>
      </c>
      <c r="S240" s="34">
        <f t="shared" si="110"/>
        <v>-738.86220000000003</v>
      </c>
      <c r="T240" s="13">
        <v>21</v>
      </c>
      <c r="U240" s="3">
        <f t="shared" si="99"/>
        <v>455</v>
      </c>
      <c r="V240" s="34">
        <f t="shared" si="111"/>
        <v>-523.91219999999998</v>
      </c>
      <c r="W240" s="34">
        <f t="shared" si="111"/>
        <v>-628.8309999999999</v>
      </c>
      <c r="X240" s="34">
        <f t="shared" si="111"/>
        <v>-771.36220000000003</v>
      </c>
      <c r="Y240" s="3" t="s">
        <v>48</v>
      </c>
      <c r="Z240" s="34"/>
      <c r="AA240" s="34"/>
      <c r="AB240" s="34"/>
    </row>
    <row r="241" spans="1:28" x14ac:dyDescent="0.25">
      <c r="A241" t="s">
        <v>84</v>
      </c>
      <c r="B241">
        <v>45</v>
      </c>
      <c r="C241" s="1" t="s">
        <v>89</v>
      </c>
      <c r="D241" s="1">
        <v>0.98980000000000001</v>
      </c>
      <c r="E241" s="2">
        <v>44562</v>
      </c>
      <c r="F241" s="2">
        <v>44742</v>
      </c>
      <c r="G241" s="1" t="s">
        <v>43</v>
      </c>
      <c r="H241" s="1" t="s">
        <v>38</v>
      </c>
      <c r="I241" s="3">
        <v>27</v>
      </c>
      <c r="J241" s="3">
        <f t="shared" si="94"/>
        <v>585</v>
      </c>
      <c r="K241" s="34">
        <f t="shared" si="109"/>
        <v>-109.83960000000002</v>
      </c>
      <c r="L241" s="34">
        <f t="shared" si="109"/>
        <v>-221.68700000000001</v>
      </c>
      <c r="M241" s="34">
        <f t="shared" si="109"/>
        <v>-522.58619999999996</v>
      </c>
      <c r="N241" s="34"/>
      <c r="O241" s="13">
        <v>21</v>
      </c>
      <c r="P241" s="3">
        <f t="shared" si="98"/>
        <v>455</v>
      </c>
      <c r="Q241" s="34">
        <f t="shared" si="110"/>
        <v>-523.91219999999998</v>
      </c>
      <c r="R241" s="34">
        <f t="shared" si="110"/>
        <v>-628.8309999999999</v>
      </c>
      <c r="S241" s="34">
        <f t="shared" si="110"/>
        <v>-771.36220000000003</v>
      </c>
      <c r="T241" s="13">
        <v>20.78</v>
      </c>
      <c r="U241" s="3">
        <f t="shared" si="99"/>
        <v>450.23333333333335</v>
      </c>
      <c r="V241" s="34">
        <f t="shared" si="111"/>
        <v>-528.67886666666664</v>
      </c>
      <c r="W241" s="34">
        <f t="shared" si="111"/>
        <v>-633.59766666666656</v>
      </c>
      <c r="X241" s="34">
        <f t="shared" si="111"/>
        <v>-776.12886666666668</v>
      </c>
      <c r="Y241" s="3" t="s">
        <v>48</v>
      </c>
      <c r="Z241" s="34"/>
      <c r="AA241" s="34"/>
      <c r="AB241" s="34"/>
    </row>
    <row r="242" spans="1:28" hidden="1" x14ac:dyDescent="0.25">
      <c r="A242" t="s">
        <v>86</v>
      </c>
      <c r="B242">
        <v>45</v>
      </c>
      <c r="C242" s="1" t="s">
        <v>89</v>
      </c>
      <c r="D242" s="1">
        <v>0.98980000000000001</v>
      </c>
      <c r="E242" s="2">
        <v>44562</v>
      </c>
      <c r="F242" s="2">
        <v>44742</v>
      </c>
      <c r="G242" s="1" t="s">
        <v>44</v>
      </c>
      <c r="H242" t="s">
        <v>38</v>
      </c>
      <c r="I242" s="3">
        <v>14.12</v>
      </c>
      <c r="J242" s="3">
        <f t="shared" si="94"/>
        <v>305.93333333333334</v>
      </c>
      <c r="O242" s="3">
        <v>12.84</v>
      </c>
      <c r="P242" s="3">
        <f t="shared" si="98"/>
        <v>278.2</v>
      </c>
      <c r="T242" s="3">
        <v>12.84</v>
      </c>
      <c r="U242" s="3">
        <f t="shared" si="99"/>
        <v>278.2</v>
      </c>
      <c r="Y242" s="3" t="s">
        <v>48</v>
      </c>
    </row>
    <row r="243" spans="1:28" hidden="1" x14ac:dyDescent="0.25">
      <c r="A243" t="s">
        <v>86</v>
      </c>
      <c r="B243">
        <v>45</v>
      </c>
      <c r="C243" s="1" t="s">
        <v>89</v>
      </c>
      <c r="D243" s="1">
        <v>0.98980000000000001</v>
      </c>
      <c r="E243" s="2">
        <v>44562</v>
      </c>
      <c r="F243" s="2">
        <v>44742</v>
      </c>
      <c r="G243" s="1" t="s">
        <v>45</v>
      </c>
      <c r="H243" t="s">
        <v>38</v>
      </c>
      <c r="I243" s="3">
        <v>37</v>
      </c>
      <c r="J243" s="3">
        <f t="shared" si="94"/>
        <v>801.66666666666663</v>
      </c>
      <c r="O243" s="3">
        <v>36</v>
      </c>
      <c r="P243" s="3">
        <f t="shared" si="98"/>
        <v>780</v>
      </c>
      <c r="T243" s="3">
        <v>35</v>
      </c>
      <c r="U243" s="3">
        <f t="shared" si="99"/>
        <v>758.33333333333337</v>
      </c>
      <c r="Y243" s="3" t="s">
        <v>48</v>
      </c>
    </row>
    <row r="244" spans="1:28" x14ac:dyDescent="0.25">
      <c r="A244" t="s">
        <v>84</v>
      </c>
      <c r="B244">
        <v>54</v>
      </c>
      <c r="C244" s="1" t="s">
        <v>90</v>
      </c>
      <c r="D244" s="1">
        <v>0.95750000000000002</v>
      </c>
      <c r="E244" s="2">
        <v>44562</v>
      </c>
      <c r="F244" s="2">
        <v>44742</v>
      </c>
      <c r="G244" s="1" t="s">
        <v>37</v>
      </c>
      <c r="H244" s="1" t="s">
        <v>38</v>
      </c>
      <c r="I244" s="3">
        <v>31.41</v>
      </c>
      <c r="J244" s="3">
        <f t="shared" si="94"/>
        <v>680.55000000000007</v>
      </c>
      <c r="K244" s="34">
        <f t="shared" ref="K244:M249" si="112">IF($G244="INF",$J244-H$3*$D244,IF(OR($G244="TOD", $G244="2YR"),$J244-H$4*$D244,$J244-H$5*$D244))</f>
        <v>-625.4799999999999</v>
      </c>
      <c r="L244" s="34">
        <f t="shared" si="112"/>
        <v>-874.43</v>
      </c>
      <c r="M244" s="34">
        <f t="shared" si="112"/>
        <v>-1089.8674999999998</v>
      </c>
      <c r="N244" s="34"/>
      <c r="O244" s="13">
        <v>36</v>
      </c>
      <c r="P244" s="3">
        <f t="shared" si="98"/>
        <v>780</v>
      </c>
      <c r="Q244" s="34">
        <f t="shared" ref="Q244:S249" si="113">IF($P244=0,0,$P244-(P$3*$D244))</f>
        <v>-166.96749999999997</v>
      </c>
      <c r="R244" s="34">
        <f t="shared" si="113"/>
        <v>-268.46250000000009</v>
      </c>
      <c r="S244" s="34">
        <f t="shared" si="113"/>
        <v>-406.34249999999997</v>
      </c>
      <c r="T244" s="13">
        <v>23.43</v>
      </c>
      <c r="U244" s="3">
        <f t="shared" si="99"/>
        <v>507.65000000000003</v>
      </c>
      <c r="V244" s="34">
        <f t="shared" ref="V244:X249" si="114">IF($U244=0,0,$U244-(P$3*$D244))</f>
        <v>-439.31749999999994</v>
      </c>
      <c r="W244" s="34">
        <f t="shared" si="114"/>
        <v>-540.8125</v>
      </c>
      <c r="X244" s="34">
        <f t="shared" si="114"/>
        <v>-678.69249999999988</v>
      </c>
      <c r="Y244" s="3" t="s">
        <v>48</v>
      </c>
      <c r="Z244" s="34"/>
      <c r="AA244" s="34"/>
      <c r="AB244" s="34"/>
    </row>
    <row r="245" spans="1:28" x14ac:dyDescent="0.25">
      <c r="A245" t="s">
        <v>84</v>
      </c>
      <c r="B245">
        <v>54</v>
      </c>
      <c r="C245" s="1" t="s">
        <v>90</v>
      </c>
      <c r="D245" s="1">
        <v>0.95750000000000002</v>
      </c>
      <c r="E245" s="2">
        <v>44562</v>
      </c>
      <c r="F245" s="2">
        <v>44742</v>
      </c>
      <c r="G245" s="1" t="s">
        <v>39</v>
      </c>
      <c r="H245" s="1" t="s">
        <v>38</v>
      </c>
      <c r="I245" s="3">
        <v>28.02</v>
      </c>
      <c r="J245" s="3">
        <f t="shared" si="94"/>
        <v>607.1</v>
      </c>
      <c r="K245" s="34">
        <f t="shared" si="112"/>
        <v>-149.32500000000005</v>
      </c>
      <c r="L245" s="34">
        <f t="shared" si="112"/>
        <v>-275.71500000000003</v>
      </c>
      <c r="M245" s="34">
        <f t="shared" si="112"/>
        <v>-774.5725000000001</v>
      </c>
      <c r="N245" s="34"/>
      <c r="O245" s="13">
        <v>27.2</v>
      </c>
      <c r="P245" s="3">
        <f t="shared" si="98"/>
        <v>589.33333333333337</v>
      </c>
      <c r="Q245" s="34">
        <f t="shared" si="113"/>
        <v>-357.6341666666666</v>
      </c>
      <c r="R245" s="34">
        <f t="shared" si="113"/>
        <v>-459.12916666666672</v>
      </c>
      <c r="S245" s="34">
        <f t="shared" si="113"/>
        <v>-597.0091666666666</v>
      </c>
      <c r="T245" s="13">
        <v>19.899999999999999</v>
      </c>
      <c r="U245" s="3">
        <f t="shared" si="99"/>
        <v>431.16666666666669</v>
      </c>
      <c r="V245" s="34">
        <f t="shared" si="114"/>
        <v>-515.80083333333323</v>
      </c>
      <c r="W245" s="34">
        <f t="shared" si="114"/>
        <v>-617.29583333333335</v>
      </c>
      <c r="X245" s="34">
        <f t="shared" si="114"/>
        <v>-755.17583333333323</v>
      </c>
      <c r="Y245" s="3" t="s">
        <v>48</v>
      </c>
      <c r="Z245" s="34"/>
      <c r="AA245" s="34"/>
      <c r="AB245" s="34"/>
    </row>
    <row r="246" spans="1:28" x14ac:dyDescent="0.25">
      <c r="A246" t="s">
        <v>84</v>
      </c>
      <c r="B246">
        <v>54</v>
      </c>
      <c r="C246" s="1" t="s">
        <v>90</v>
      </c>
      <c r="D246" s="1">
        <v>0.95750000000000002</v>
      </c>
      <c r="E246" s="2">
        <v>44562</v>
      </c>
      <c r="F246" s="2">
        <v>44742</v>
      </c>
      <c r="G246" s="1" t="s">
        <v>40</v>
      </c>
      <c r="H246" s="1" t="s">
        <v>38</v>
      </c>
      <c r="I246" s="3">
        <v>22</v>
      </c>
      <c r="J246" s="3">
        <f t="shared" si="94"/>
        <v>476.66666666666669</v>
      </c>
      <c r="K246" s="34">
        <f t="shared" si="112"/>
        <v>-279.75833333333338</v>
      </c>
      <c r="L246" s="34">
        <f t="shared" si="112"/>
        <v>-406.14833333333337</v>
      </c>
      <c r="M246" s="34">
        <f t="shared" si="112"/>
        <v>-905.00583333333338</v>
      </c>
      <c r="N246" s="34"/>
      <c r="O246" s="13">
        <v>26.35</v>
      </c>
      <c r="P246" s="3">
        <f t="shared" si="98"/>
        <v>570.91666666666663</v>
      </c>
      <c r="Q246" s="34">
        <f t="shared" si="113"/>
        <v>-376.05083333333334</v>
      </c>
      <c r="R246" s="34">
        <f t="shared" si="113"/>
        <v>-477.54583333333346</v>
      </c>
      <c r="S246" s="34">
        <f t="shared" si="113"/>
        <v>-615.42583333333334</v>
      </c>
      <c r="T246" s="13">
        <v>17.12</v>
      </c>
      <c r="U246" s="3">
        <f t="shared" si="99"/>
        <v>370.93333333333334</v>
      </c>
      <c r="V246" s="34">
        <f t="shared" si="114"/>
        <v>-576.03416666666658</v>
      </c>
      <c r="W246" s="34">
        <f t="shared" si="114"/>
        <v>-677.5291666666667</v>
      </c>
      <c r="X246" s="34">
        <f t="shared" si="114"/>
        <v>-815.40916666666658</v>
      </c>
      <c r="Y246" s="3" t="s">
        <v>48</v>
      </c>
      <c r="Z246" s="34"/>
      <c r="AA246" s="34"/>
      <c r="AB246" s="34"/>
    </row>
    <row r="247" spans="1:28" x14ac:dyDescent="0.25">
      <c r="A247" t="s">
        <v>84</v>
      </c>
      <c r="B247">
        <v>54</v>
      </c>
      <c r="C247" s="1" t="s">
        <v>90</v>
      </c>
      <c r="D247" s="1">
        <v>0.95750000000000002</v>
      </c>
      <c r="E247" s="2">
        <v>44562</v>
      </c>
      <c r="F247" s="2">
        <v>44742</v>
      </c>
      <c r="G247" s="1" t="s">
        <v>41</v>
      </c>
      <c r="H247" s="1" t="s">
        <v>38</v>
      </c>
      <c r="I247" s="3">
        <v>20</v>
      </c>
      <c r="J247" s="3">
        <f t="shared" si="94"/>
        <v>433.33333333333331</v>
      </c>
      <c r="K247" s="34">
        <f t="shared" si="112"/>
        <v>-238.83166666666665</v>
      </c>
      <c r="L247" s="34">
        <f t="shared" si="112"/>
        <v>-347.02916666666675</v>
      </c>
      <c r="M247" s="34">
        <f t="shared" si="112"/>
        <v>-638.10916666666685</v>
      </c>
      <c r="N247" s="34"/>
      <c r="O247" s="13">
        <v>22.5</v>
      </c>
      <c r="P247" s="3">
        <f t="shared" si="98"/>
        <v>487.5</v>
      </c>
      <c r="Q247" s="34">
        <f t="shared" si="113"/>
        <v>-459.46749999999997</v>
      </c>
      <c r="R247" s="34">
        <f t="shared" si="113"/>
        <v>-560.96250000000009</v>
      </c>
      <c r="S247" s="34">
        <f t="shared" si="113"/>
        <v>-698.84249999999997</v>
      </c>
      <c r="T247" s="13">
        <v>16.05</v>
      </c>
      <c r="U247" s="3">
        <f t="shared" si="99"/>
        <v>347.75</v>
      </c>
      <c r="V247" s="34">
        <f t="shared" si="114"/>
        <v>-599.21749999999997</v>
      </c>
      <c r="W247" s="34">
        <f t="shared" si="114"/>
        <v>-700.71250000000009</v>
      </c>
      <c r="X247" s="34">
        <f t="shared" si="114"/>
        <v>-838.59249999999997</v>
      </c>
      <c r="Y247" s="3" t="s">
        <v>48</v>
      </c>
      <c r="Z247" s="34"/>
      <c r="AA247" s="34"/>
      <c r="AB247" s="34"/>
    </row>
    <row r="248" spans="1:28" x14ac:dyDescent="0.25">
      <c r="A248" t="s">
        <v>84</v>
      </c>
      <c r="B248">
        <v>54</v>
      </c>
      <c r="C248" s="1" t="s">
        <v>90</v>
      </c>
      <c r="D248" s="1">
        <v>0.95750000000000002</v>
      </c>
      <c r="E248" s="2">
        <v>44562</v>
      </c>
      <c r="F248" s="2">
        <v>44742</v>
      </c>
      <c r="G248" s="1" t="s">
        <v>42</v>
      </c>
      <c r="H248" s="1" t="s">
        <v>38</v>
      </c>
      <c r="I248" s="3">
        <v>20</v>
      </c>
      <c r="J248" s="3">
        <f t="shared" si="94"/>
        <v>433.33333333333331</v>
      </c>
      <c r="K248" s="34">
        <f t="shared" si="112"/>
        <v>-238.83166666666665</v>
      </c>
      <c r="L248" s="34">
        <f t="shared" si="112"/>
        <v>-347.02916666666675</v>
      </c>
      <c r="M248" s="34">
        <f t="shared" si="112"/>
        <v>-638.10916666666685</v>
      </c>
      <c r="N248" s="34"/>
      <c r="O248" s="13">
        <v>22.5</v>
      </c>
      <c r="P248" s="3">
        <f t="shared" si="98"/>
        <v>487.5</v>
      </c>
      <c r="Q248" s="34">
        <f t="shared" si="113"/>
        <v>-459.46749999999997</v>
      </c>
      <c r="R248" s="34">
        <f t="shared" si="113"/>
        <v>-560.96250000000009</v>
      </c>
      <c r="S248" s="34">
        <f t="shared" si="113"/>
        <v>-698.84249999999997</v>
      </c>
      <c r="T248" s="13">
        <v>16.05</v>
      </c>
      <c r="U248" s="3">
        <f t="shared" si="99"/>
        <v>347.75</v>
      </c>
      <c r="V248" s="34">
        <f t="shared" si="114"/>
        <v>-599.21749999999997</v>
      </c>
      <c r="W248" s="34">
        <f t="shared" si="114"/>
        <v>-700.71250000000009</v>
      </c>
      <c r="X248" s="34">
        <f t="shared" si="114"/>
        <v>-838.59249999999997</v>
      </c>
      <c r="Y248" s="3" t="s">
        <v>48</v>
      </c>
      <c r="Z248" s="34"/>
      <c r="AA248" s="34"/>
      <c r="AB248" s="34"/>
    </row>
    <row r="249" spans="1:28" x14ac:dyDescent="0.25">
      <c r="A249" t="s">
        <v>84</v>
      </c>
      <c r="B249">
        <v>54</v>
      </c>
      <c r="C249" s="1" t="s">
        <v>90</v>
      </c>
      <c r="D249" s="1">
        <v>0.95750000000000002</v>
      </c>
      <c r="E249" s="2">
        <v>44562</v>
      </c>
      <c r="F249" s="2">
        <v>44742</v>
      </c>
      <c r="G249" s="1" t="s">
        <v>43</v>
      </c>
      <c r="H249" s="1" t="s">
        <v>38</v>
      </c>
      <c r="I249" s="3">
        <v>20</v>
      </c>
      <c r="J249" s="3">
        <f t="shared" si="94"/>
        <v>433.33333333333331</v>
      </c>
      <c r="K249" s="34">
        <f t="shared" si="112"/>
        <v>-238.83166666666665</v>
      </c>
      <c r="L249" s="34">
        <f t="shared" si="112"/>
        <v>-347.02916666666675</v>
      </c>
      <c r="M249" s="34">
        <f t="shared" si="112"/>
        <v>-638.10916666666685</v>
      </c>
      <c r="N249" s="34"/>
      <c r="O249" s="13">
        <v>21</v>
      </c>
      <c r="P249" s="3">
        <f t="shared" si="98"/>
        <v>455</v>
      </c>
      <c r="Q249" s="34">
        <f t="shared" si="113"/>
        <v>-491.96749999999997</v>
      </c>
      <c r="R249" s="34">
        <f t="shared" si="113"/>
        <v>-593.46250000000009</v>
      </c>
      <c r="S249" s="34">
        <f t="shared" si="113"/>
        <v>-731.34249999999997</v>
      </c>
      <c r="T249" s="13">
        <v>16.05</v>
      </c>
      <c r="U249" s="3">
        <f t="shared" si="99"/>
        <v>347.75</v>
      </c>
      <c r="V249" s="34">
        <f t="shared" si="114"/>
        <v>-599.21749999999997</v>
      </c>
      <c r="W249" s="34">
        <f t="shared" si="114"/>
        <v>-700.71250000000009</v>
      </c>
      <c r="X249" s="34">
        <f t="shared" si="114"/>
        <v>-838.59249999999997</v>
      </c>
      <c r="Y249" s="3" t="s">
        <v>48</v>
      </c>
      <c r="Z249" s="34"/>
      <c r="AA249" s="34"/>
      <c r="AB249" s="34"/>
    </row>
    <row r="250" spans="1:28" hidden="1" x14ac:dyDescent="0.25">
      <c r="A250" t="s">
        <v>86</v>
      </c>
      <c r="B250">
        <v>54</v>
      </c>
      <c r="C250" s="1" t="s">
        <v>90</v>
      </c>
      <c r="D250" s="1">
        <v>0.95750000000000002</v>
      </c>
      <c r="E250" s="2">
        <v>44562</v>
      </c>
      <c r="F250" s="2">
        <v>44742</v>
      </c>
      <c r="G250" s="1" t="s">
        <v>44</v>
      </c>
      <c r="H250" t="s">
        <v>38</v>
      </c>
      <c r="I250" s="3">
        <v>13.91</v>
      </c>
      <c r="J250" s="3">
        <f t="shared" si="94"/>
        <v>301.38333333333333</v>
      </c>
      <c r="O250" s="3">
        <v>13.91</v>
      </c>
      <c r="P250" s="3">
        <f t="shared" si="98"/>
        <v>301.38333333333333</v>
      </c>
      <c r="T250" s="3">
        <v>13.91</v>
      </c>
      <c r="U250" s="3">
        <f t="shared" si="99"/>
        <v>301.38333333333333</v>
      </c>
      <c r="Y250" s="3" t="s">
        <v>48</v>
      </c>
    </row>
    <row r="251" spans="1:28" hidden="1" x14ac:dyDescent="0.25">
      <c r="A251" t="s">
        <v>86</v>
      </c>
      <c r="B251">
        <v>54</v>
      </c>
      <c r="C251" s="1" t="s">
        <v>90</v>
      </c>
      <c r="D251" s="1">
        <v>0.95750000000000002</v>
      </c>
      <c r="E251" s="2">
        <v>44562</v>
      </c>
      <c r="F251" s="2">
        <v>44742</v>
      </c>
      <c r="G251" s="1" t="s">
        <v>45</v>
      </c>
      <c r="H251" t="s">
        <v>38</v>
      </c>
      <c r="I251" s="3">
        <v>31.41</v>
      </c>
      <c r="J251" s="3">
        <f t="shared" si="94"/>
        <v>680.55000000000007</v>
      </c>
      <c r="O251" s="3">
        <v>36</v>
      </c>
      <c r="P251" s="3">
        <f t="shared" si="98"/>
        <v>780</v>
      </c>
      <c r="T251" s="3">
        <v>23.43</v>
      </c>
      <c r="U251" s="3">
        <f t="shared" si="99"/>
        <v>507.65000000000003</v>
      </c>
      <c r="Y251" s="3" t="s">
        <v>48</v>
      </c>
    </row>
    <row r="252" spans="1:28" x14ac:dyDescent="0.25">
      <c r="A252" t="s">
        <v>84</v>
      </c>
      <c r="B252">
        <v>55</v>
      </c>
      <c r="C252" s="1" t="s">
        <v>91</v>
      </c>
      <c r="D252" s="1">
        <v>1.0058</v>
      </c>
      <c r="E252" s="2">
        <v>44562</v>
      </c>
      <c r="F252" s="2">
        <v>44742</v>
      </c>
      <c r="G252" s="1" t="s">
        <v>37</v>
      </c>
      <c r="H252" s="1" t="s">
        <v>38</v>
      </c>
      <c r="I252" s="3">
        <v>53</v>
      </c>
      <c r="J252" s="3">
        <f t="shared" si="94"/>
        <v>1148.3333333333333</v>
      </c>
      <c r="K252" s="34">
        <f t="shared" ref="K252:M257" si="115">IF($G252="INF",$J252-H$3*$D252,IF(OR($G252="TOD", $G252="2YR"),$J252-H$4*$D252,$J252-H$5*$D252))</f>
        <v>-223.57786666666675</v>
      </c>
      <c r="L252" s="34">
        <f t="shared" si="115"/>
        <v>-485.08586666666679</v>
      </c>
      <c r="M252" s="34">
        <f t="shared" si="115"/>
        <v>-711.39086666666685</v>
      </c>
      <c r="N252" s="34"/>
      <c r="O252" s="13">
        <v>36</v>
      </c>
      <c r="P252" s="3">
        <f t="shared" si="98"/>
        <v>780</v>
      </c>
      <c r="Q252" s="34">
        <f t="shared" ref="Q252:S257" si="116">IF($P252=0,0,$P252-(P$3*$D252))</f>
        <v>-214.73620000000005</v>
      </c>
      <c r="R252" s="34">
        <f t="shared" si="116"/>
        <v>-321.35100000000011</v>
      </c>
      <c r="S252" s="34">
        <f t="shared" si="116"/>
        <v>-466.1862000000001</v>
      </c>
      <c r="T252" s="13">
        <v>30</v>
      </c>
      <c r="U252" s="3">
        <f t="shared" si="99"/>
        <v>650</v>
      </c>
      <c r="V252" s="34">
        <f t="shared" ref="V252:X257" si="117">IF($U252=0,0,$U252-(P$3*$D252))</f>
        <v>-344.73620000000005</v>
      </c>
      <c r="W252" s="34">
        <f t="shared" si="117"/>
        <v>-451.35100000000011</v>
      </c>
      <c r="X252" s="34">
        <f t="shared" si="117"/>
        <v>-596.1862000000001</v>
      </c>
      <c r="Y252" s="3" t="s">
        <v>48</v>
      </c>
      <c r="Z252" s="34"/>
      <c r="AA252" s="34"/>
      <c r="AB252" s="34"/>
    </row>
    <row r="253" spans="1:28" x14ac:dyDescent="0.25">
      <c r="A253" t="s">
        <v>84</v>
      </c>
      <c r="B253">
        <v>55</v>
      </c>
      <c r="C253" s="1" t="s">
        <v>91</v>
      </c>
      <c r="D253" s="1">
        <v>1.0058</v>
      </c>
      <c r="E253" s="2">
        <v>44562</v>
      </c>
      <c r="F253" s="2">
        <v>44742</v>
      </c>
      <c r="G253" s="1" t="s">
        <v>39</v>
      </c>
      <c r="H253" s="1" t="s">
        <v>38</v>
      </c>
      <c r="I253" s="3">
        <v>43</v>
      </c>
      <c r="J253" s="3">
        <f t="shared" si="94"/>
        <v>931.66666666666663</v>
      </c>
      <c r="K253" s="34">
        <f t="shared" si="115"/>
        <v>137.08466666666664</v>
      </c>
      <c r="L253" s="34">
        <f t="shared" si="115"/>
        <v>4.319066666666572</v>
      </c>
      <c r="M253" s="34">
        <f t="shared" si="115"/>
        <v>-519.70273333333341</v>
      </c>
      <c r="N253" s="34"/>
      <c r="O253" s="13">
        <v>27.2</v>
      </c>
      <c r="P253" s="3">
        <f t="shared" si="98"/>
        <v>589.33333333333337</v>
      </c>
      <c r="Q253" s="34">
        <f t="shared" si="116"/>
        <v>-405.40286666666668</v>
      </c>
      <c r="R253" s="34">
        <f t="shared" si="116"/>
        <v>-512.01766666666674</v>
      </c>
      <c r="S253" s="34">
        <f t="shared" si="116"/>
        <v>-656.85286666666673</v>
      </c>
      <c r="T253" s="13">
        <v>22.95</v>
      </c>
      <c r="U253" s="3">
        <f t="shared" si="99"/>
        <v>497.25</v>
      </c>
      <c r="V253" s="34">
        <f t="shared" si="117"/>
        <v>-497.48620000000005</v>
      </c>
      <c r="W253" s="34">
        <f t="shared" si="117"/>
        <v>-604.10100000000011</v>
      </c>
      <c r="X253" s="34">
        <f t="shared" si="117"/>
        <v>-748.9362000000001</v>
      </c>
      <c r="Y253" s="3" t="s">
        <v>48</v>
      </c>
      <c r="Z253" s="34"/>
      <c r="AA253" s="34"/>
      <c r="AB253" s="34"/>
    </row>
    <row r="254" spans="1:28" x14ac:dyDescent="0.25">
      <c r="A254" t="s">
        <v>84</v>
      </c>
      <c r="B254">
        <v>55</v>
      </c>
      <c r="C254" s="1" t="s">
        <v>91</v>
      </c>
      <c r="D254" s="1">
        <v>1.0058</v>
      </c>
      <c r="E254" s="2">
        <v>44562</v>
      </c>
      <c r="F254" s="2">
        <v>44742</v>
      </c>
      <c r="G254" s="1" t="s">
        <v>40</v>
      </c>
      <c r="H254" s="1" t="s">
        <v>38</v>
      </c>
      <c r="I254" s="3">
        <v>40.799999999999997</v>
      </c>
      <c r="J254" s="3">
        <f t="shared" si="94"/>
        <v>884</v>
      </c>
      <c r="K254" s="34">
        <f t="shared" si="115"/>
        <v>89.418000000000006</v>
      </c>
      <c r="L254" s="34">
        <f t="shared" si="115"/>
        <v>-43.347600000000057</v>
      </c>
      <c r="M254" s="34">
        <f t="shared" si="115"/>
        <v>-567.36940000000004</v>
      </c>
      <c r="N254" s="34"/>
      <c r="O254" s="13">
        <v>26.35</v>
      </c>
      <c r="P254" s="3">
        <f t="shared" si="98"/>
        <v>570.91666666666663</v>
      </c>
      <c r="Q254" s="34">
        <f t="shared" si="116"/>
        <v>-423.81953333333342</v>
      </c>
      <c r="R254" s="34">
        <f t="shared" si="116"/>
        <v>-530.43433333333348</v>
      </c>
      <c r="S254" s="34">
        <f t="shared" si="116"/>
        <v>-675.26953333333347</v>
      </c>
      <c r="T254" s="13">
        <v>22.95</v>
      </c>
      <c r="U254" s="3">
        <f t="shared" si="99"/>
        <v>497.25</v>
      </c>
      <c r="V254" s="34">
        <f t="shared" si="117"/>
        <v>-497.48620000000005</v>
      </c>
      <c r="W254" s="34">
        <f t="shared" si="117"/>
        <v>-604.10100000000011</v>
      </c>
      <c r="X254" s="34">
        <f t="shared" si="117"/>
        <v>-748.9362000000001</v>
      </c>
      <c r="Y254" s="3" t="s">
        <v>48</v>
      </c>
      <c r="Z254" s="34"/>
      <c r="AA254" s="34"/>
      <c r="AB254" s="34"/>
    </row>
    <row r="255" spans="1:28" x14ac:dyDescent="0.25">
      <c r="A255" t="s">
        <v>84</v>
      </c>
      <c r="B255">
        <v>55</v>
      </c>
      <c r="C255" s="1" t="s">
        <v>91</v>
      </c>
      <c r="D255" s="1">
        <v>1.0058</v>
      </c>
      <c r="E255" s="2">
        <v>44562</v>
      </c>
      <c r="F255" s="2">
        <v>44742</v>
      </c>
      <c r="G255" s="1" t="s">
        <v>41</v>
      </c>
      <c r="H255" s="1" t="s">
        <v>38</v>
      </c>
      <c r="I255" s="3">
        <v>38</v>
      </c>
      <c r="J255" s="3">
        <f t="shared" si="94"/>
        <v>823.33333333333337</v>
      </c>
      <c r="K255" s="34">
        <f t="shared" si="115"/>
        <v>117.26173333333338</v>
      </c>
      <c r="L255" s="34">
        <f t="shared" si="115"/>
        <v>3.6063333333333958</v>
      </c>
      <c r="M255" s="34">
        <f t="shared" si="115"/>
        <v>-302.15686666666659</v>
      </c>
      <c r="N255" s="34"/>
      <c r="O255" s="13">
        <v>22.5</v>
      </c>
      <c r="P255" s="3">
        <f t="shared" si="98"/>
        <v>487.5</v>
      </c>
      <c r="Q255" s="34">
        <f t="shared" si="116"/>
        <v>-507.23620000000005</v>
      </c>
      <c r="R255" s="34">
        <f t="shared" si="116"/>
        <v>-613.85100000000011</v>
      </c>
      <c r="S255" s="34">
        <f t="shared" si="116"/>
        <v>-758.6862000000001</v>
      </c>
      <c r="T255" s="13">
        <v>20.54</v>
      </c>
      <c r="U255" s="3">
        <f t="shared" si="99"/>
        <v>445.0333333333333</v>
      </c>
      <c r="V255" s="34">
        <f t="shared" si="117"/>
        <v>-549.70286666666675</v>
      </c>
      <c r="W255" s="34">
        <f t="shared" si="117"/>
        <v>-656.31766666666681</v>
      </c>
      <c r="X255" s="34">
        <f t="shared" si="117"/>
        <v>-801.1528666666668</v>
      </c>
      <c r="Y255" s="3" t="s">
        <v>48</v>
      </c>
      <c r="Z255" s="34"/>
      <c r="AA255" s="34"/>
      <c r="AB255" s="34"/>
    </row>
    <row r="256" spans="1:28" x14ac:dyDescent="0.25">
      <c r="A256" t="s">
        <v>84</v>
      </c>
      <c r="B256">
        <v>55</v>
      </c>
      <c r="C256" s="1" t="s">
        <v>91</v>
      </c>
      <c r="D256" s="1">
        <v>1.0058</v>
      </c>
      <c r="E256" s="2">
        <v>44562</v>
      </c>
      <c r="F256" s="2">
        <v>44742</v>
      </c>
      <c r="G256" s="1" t="s">
        <v>42</v>
      </c>
      <c r="H256" s="1" t="s">
        <v>38</v>
      </c>
      <c r="I256" s="3">
        <v>35.1</v>
      </c>
      <c r="J256" s="3">
        <f t="shared" si="94"/>
        <v>760.5</v>
      </c>
      <c r="K256" s="34">
        <f t="shared" si="115"/>
        <v>54.428400000000011</v>
      </c>
      <c r="L256" s="34">
        <f t="shared" si="115"/>
        <v>-59.226999999999975</v>
      </c>
      <c r="M256" s="34">
        <f t="shared" si="115"/>
        <v>-364.99019999999996</v>
      </c>
      <c r="N256" s="34"/>
      <c r="O256" s="13">
        <v>22.5</v>
      </c>
      <c r="P256" s="3">
        <f t="shared" si="98"/>
        <v>487.5</v>
      </c>
      <c r="Q256" s="34">
        <f t="shared" si="116"/>
        <v>-507.23620000000005</v>
      </c>
      <c r="R256" s="34">
        <f t="shared" si="116"/>
        <v>-613.85100000000011</v>
      </c>
      <c r="S256" s="34">
        <f t="shared" si="116"/>
        <v>-758.6862000000001</v>
      </c>
      <c r="T256" s="13">
        <v>18.829999999999998</v>
      </c>
      <c r="U256" s="3">
        <f t="shared" si="99"/>
        <v>407.98333333333329</v>
      </c>
      <c r="V256" s="34">
        <f t="shared" si="117"/>
        <v>-586.7528666666667</v>
      </c>
      <c r="W256" s="34">
        <f t="shared" si="117"/>
        <v>-693.36766666666676</v>
      </c>
      <c r="X256" s="34">
        <f t="shared" si="117"/>
        <v>-838.20286666666675</v>
      </c>
      <c r="Y256" s="3" t="s">
        <v>48</v>
      </c>
      <c r="Z256" s="34"/>
      <c r="AA256" s="34"/>
      <c r="AB256" s="34"/>
    </row>
    <row r="257" spans="1:28" x14ac:dyDescent="0.25">
      <c r="A257" t="s">
        <v>84</v>
      </c>
      <c r="B257">
        <v>55</v>
      </c>
      <c r="C257" s="1" t="s">
        <v>91</v>
      </c>
      <c r="D257" s="1">
        <v>1.0058</v>
      </c>
      <c r="E257" s="2">
        <v>44562</v>
      </c>
      <c r="F257" s="2">
        <v>44742</v>
      </c>
      <c r="G257" s="1" t="s">
        <v>43</v>
      </c>
      <c r="H257" s="1" t="s">
        <v>38</v>
      </c>
      <c r="I257" s="3">
        <v>35.1</v>
      </c>
      <c r="J257" s="3">
        <f t="shared" si="94"/>
        <v>760.5</v>
      </c>
      <c r="K257" s="34">
        <f t="shared" si="115"/>
        <v>54.428400000000011</v>
      </c>
      <c r="L257" s="34">
        <f t="shared" si="115"/>
        <v>-59.226999999999975</v>
      </c>
      <c r="M257" s="34">
        <f t="shared" si="115"/>
        <v>-364.99019999999996</v>
      </c>
      <c r="N257" s="34"/>
      <c r="O257" s="13">
        <v>21</v>
      </c>
      <c r="P257" s="3">
        <f t="shared" si="98"/>
        <v>455</v>
      </c>
      <c r="Q257" s="34">
        <f t="shared" si="116"/>
        <v>-539.73620000000005</v>
      </c>
      <c r="R257" s="34">
        <f t="shared" si="116"/>
        <v>-646.35100000000011</v>
      </c>
      <c r="S257" s="34">
        <f t="shared" si="116"/>
        <v>-791.1862000000001</v>
      </c>
      <c r="T257" s="13">
        <v>18.829999999999998</v>
      </c>
      <c r="U257" s="3">
        <f t="shared" si="99"/>
        <v>407.98333333333329</v>
      </c>
      <c r="V257" s="34">
        <f t="shared" si="117"/>
        <v>-586.7528666666667</v>
      </c>
      <c r="W257" s="34">
        <f t="shared" si="117"/>
        <v>-693.36766666666676</v>
      </c>
      <c r="X257" s="34">
        <f t="shared" si="117"/>
        <v>-838.20286666666675</v>
      </c>
      <c r="Y257" s="3" t="s">
        <v>48</v>
      </c>
      <c r="Z257" s="34"/>
      <c r="AA257" s="34"/>
      <c r="AB257" s="34"/>
    </row>
    <row r="258" spans="1:28" hidden="1" x14ac:dyDescent="0.25">
      <c r="A258" t="s">
        <v>86</v>
      </c>
      <c r="B258">
        <v>55</v>
      </c>
      <c r="C258" s="1" t="s">
        <v>91</v>
      </c>
      <c r="D258" s="1">
        <v>1.0058</v>
      </c>
      <c r="E258" s="2">
        <v>44562</v>
      </c>
      <c r="F258" s="2">
        <v>44742</v>
      </c>
      <c r="G258" s="1" t="s">
        <v>44</v>
      </c>
      <c r="H258" t="s">
        <v>38</v>
      </c>
      <c r="I258" s="3">
        <v>20.38</v>
      </c>
      <c r="J258" s="3">
        <f t="shared" si="94"/>
        <v>441.56666666666666</v>
      </c>
      <c r="O258" s="3">
        <v>15.41</v>
      </c>
      <c r="P258" s="3">
        <f t="shared" si="98"/>
        <v>333.88333333333333</v>
      </c>
      <c r="T258" s="3">
        <v>15.41</v>
      </c>
      <c r="U258" s="3">
        <f t="shared" si="99"/>
        <v>333.88333333333333</v>
      </c>
      <c r="Y258" s="3" t="s">
        <v>48</v>
      </c>
    </row>
    <row r="259" spans="1:28" hidden="1" x14ac:dyDescent="0.25">
      <c r="A259" t="s">
        <v>86</v>
      </c>
      <c r="B259">
        <v>55</v>
      </c>
      <c r="C259" s="1" t="s">
        <v>91</v>
      </c>
      <c r="D259" s="1">
        <v>1.0058</v>
      </c>
      <c r="E259" s="2">
        <v>44562</v>
      </c>
      <c r="F259" s="2">
        <v>44742</v>
      </c>
      <c r="G259" s="1" t="s">
        <v>45</v>
      </c>
      <c r="H259" t="s">
        <v>38</v>
      </c>
      <c r="I259" s="3">
        <v>53</v>
      </c>
      <c r="J259" s="3">
        <f t="shared" si="94"/>
        <v>1148.3333333333333</v>
      </c>
      <c r="O259" s="3">
        <v>36</v>
      </c>
      <c r="P259" s="3">
        <f t="shared" si="98"/>
        <v>780</v>
      </c>
      <c r="T259" s="3">
        <v>30</v>
      </c>
      <c r="U259" s="3">
        <f t="shared" si="99"/>
        <v>650</v>
      </c>
      <c r="Y259" s="3" t="s">
        <v>48</v>
      </c>
    </row>
    <row r="260" spans="1:28" s="29" customFormat="1" x14ac:dyDescent="0.25">
      <c r="A260" s="29" t="s">
        <v>92</v>
      </c>
      <c r="B260">
        <v>3</v>
      </c>
      <c r="C260" s="30" t="s">
        <v>93</v>
      </c>
      <c r="D260" s="30">
        <v>0.96879999999999999</v>
      </c>
      <c r="E260" s="2">
        <v>44378</v>
      </c>
      <c r="F260" s="2">
        <v>44742</v>
      </c>
      <c r="G260" s="30" t="s">
        <v>37</v>
      </c>
      <c r="H260" s="30" t="s">
        <v>38</v>
      </c>
      <c r="I260" s="31">
        <v>40</v>
      </c>
      <c r="J260" s="31">
        <f t="shared" si="94"/>
        <v>866.66666666666663</v>
      </c>
      <c r="K260" s="32">
        <f t="shared" ref="K260:M265" si="118">IF($G260="INF",$J260-H$3*$D260,IF(OR($G260="TOD", $G260="2YR"),$J260-H$4*$D260,$J260-H$5*$D260))</f>
        <v>-454.7765333333333</v>
      </c>
      <c r="L260" s="32">
        <f t="shared" si="118"/>
        <v>-706.66453333333345</v>
      </c>
      <c r="M260" s="32">
        <f t="shared" si="118"/>
        <v>-924.64453333333347</v>
      </c>
      <c r="N260" s="32"/>
      <c r="O260" s="33">
        <v>37</v>
      </c>
      <c r="P260" s="31">
        <f t="shared" si="98"/>
        <v>801.66666666666663</v>
      </c>
      <c r="Q260" s="32">
        <f t="shared" ref="Q260:S265" si="119">IF($P260=0,0,$P260-(P$3*$D260))</f>
        <v>-156.47653333333335</v>
      </c>
      <c r="R260" s="32">
        <f t="shared" si="119"/>
        <v>-259.16933333333338</v>
      </c>
      <c r="S260" s="32">
        <f t="shared" si="119"/>
        <v>-398.6765333333334</v>
      </c>
      <c r="T260" s="33">
        <v>35</v>
      </c>
      <c r="U260" s="31">
        <f t="shared" si="99"/>
        <v>758.33333333333337</v>
      </c>
      <c r="V260" s="32">
        <f t="shared" ref="V260:X265" si="120">IF($U260=0,0,$U260-(P$3*$D260))</f>
        <v>-199.80986666666661</v>
      </c>
      <c r="W260" s="32">
        <f t="shared" si="120"/>
        <v>-302.50266666666664</v>
      </c>
      <c r="X260" s="32">
        <f t="shared" si="120"/>
        <v>-442.00986666666665</v>
      </c>
      <c r="Y260" s="3">
        <v>17.5</v>
      </c>
      <c r="Z260" s="32"/>
      <c r="AA260" s="32"/>
      <c r="AB260" s="32"/>
    </row>
    <row r="261" spans="1:28" s="29" customFormat="1" x14ac:dyDescent="0.25">
      <c r="A261" s="29" t="s">
        <v>92</v>
      </c>
      <c r="B261">
        <v>3</v>
      </c>
      <c r="C261" s="30" t="s">
        <v>93</v>
      </c>
      <c r="D261" s="30">
        <v>0.96879999999999999</v>
      </c>
      <c r="E261" s="2">
        <v>44378</v>
      </c>
      <c r="F261" s="2">
        <v>44742</v>
      </c>
      <c r="G261" s="30" t="s">
        <v>39</v>
      </c>
      <c r="H261" s="30" t="s">
        <v>38</v>
      </c>
      <c r="I261" s="31">
        <v>33</v>
      </c>
      <c r="J261" s="31">
        <f t="shared" si="94"/>
        <v>715</v>
      </c>
      <c r="K261" s="32">
        <f t="shared" si="118"/>
        <v>-50.351999999999975</v>
      </c>
      <c r="L261" s="32">
        <f t="shared" si="118"/>
        <v>-178.23360000000002</v>
      </c>
      <c r="M261" s="32">
        <f t="shared" si="118"/>
        <v>-682.97839999999997</v>
      </c>
      <c r="N261" s="32"/>
      <c r="O261" s="33">
        <v>30</v>
      </c>
      <c r="P261" s="31">
        <f t="shared" si="98"/>
        <v>650</v>
      </c>
      <c r="Q261" s="32">
        <f t="shared" si="119"/>
        <v>-308.14319999999998</v>
      </c>
      <c r="R261" s="32">
        <f t="shared" si="119"/>
        <v>-410.83600000000001</v>
      </c>
      <c r="S261" s="32">
        <f t="shared" si="119"/>
        <v>-550.34320000000002</v>
      </c>
      <c r="T261" s="33">
        <v>28</v>
      </c>
      <c r="U261" s="31">
        <f t="shared" si="99"/>
        <v>606.66666666666663</v>
      </c>
      <c r="V261" s="32">
        <f t="shared" si="120"/>
        <v>-351.47653333333335</v>
      </c>
      <c r="W261" s="32">
        <f t="shared" si="120"/>
        <v>-454.16933333333338</v>
      </c>
      <c r="X261" s="32">
        <f t="shared" si="120"/>
        <v>-593.6765333333334</v>
      </c>
      <c r="Y261" s="3">
        <v>14</v>
      </c>
      <c r="Z261" s="32"/>
      <c r="AA261" s="32"/>
      <c r="AB261" s="32"/>
    </row>
    <row r="262" spans="1:28" s="29" customFormat="1" x14ac:dyDescent="0.25">
      <c r="A262" s="29" t="s">
        <v>92</v>
      </c>
      <c r="B262">
        <v>3</v>
      </c>
      <c r="C262" s="30" t="s">
        <v>93</v>
      </c>
      <c r="D262" s="30">
        <v>0.96879999999999999</v>
      </c>
      <c r="E262" s="2">
        <v>44378</v>
      </c>
      <c r="F262" s="2">
        <v>44742</v>
      </c>
      <c r="G262" s="30" t="s">
        <v>40</v>
      </c>
      <c r="H262" s="30" t="s">
        <v>38</v>
      </c>
      <c r="I262" s="31">
        <v>32</v>
      </c>
      <c r="J262" s="31">
        <f t="shared" si="94"/>
        <v>693.33333333333337</v>
      </c>
      <c r="K262" s="32">
        <f t="shared" si="118"/>
        <v>-72.018666666666604</v>
      </c>
      <c r="L262" s="32">
        <f t="shared" si="118"/>
        <v>-199.90026666666665</v>
      </c>
      <c r="M262" s="32">
        <f t="shared" si="118"/>
        <v>-704.64506666666659</v>
      </c>
      <c r="N262" s="32"/>
      <c r="O262" s="33">
        <v>28</v>
      </c>
      <c r="P262" s="31">
        <f t="shared" si="98"/>
        <v>606.66666666666663</v>
      </c>
      <c r="Q262" s="32">
        <f t="shared" si="119"/>
        <v>-351.47653333333335</v>
      </c>
      <c r="R262" s="32">
        <f t="shared" si="119"/>
        <v>-454.16933333333338</v>
      </c>
      <c r="S262" s="32">
        <f t="shared" si="119"/>
        <v>-593.6765333333334</v>
      </c>
      <c r="T262" s="33">
        <v>26</v>
      </c>
      <c r="U262" s="31">
        <f t="shared" si="99"/>
        <v>563.33333333333337</v>
      </c>
      <c r="V262" s="32">
        <f t="shared" si="120"/>
        <v>-394.80986666666661</v>
      </c>
      <c r="W262" s="32">
        <f t="shared" si="120"/>
        <v>-497.50266666666664</v>
      </c>
      <c r="X262" s="32">
        <f t="shared" si="120"/>
        <v>-637.00986666666665</v>
      </c>
      <c r="Y262" s="3">
        <v>13</v>
      </c>
      <c r="Z262" s="32"/>
      <c r="AA262" s="32"/>
      <c r="AB262" s="32"/>
    </row>
    <row r="263" spans="1:28" s="29" customFormat="1" x14ac:dyDescent="0.25">
      <c r="A263" s="29" t="s">
        <v>92</v>
      </c>
      <c r="B263">
        <v>3</v>
      </c>
      <c r="C263" s="30" t="s">
        <v>93</v>
      </c>
      <c r="D263" s="30">
        <v>0.96879999999999999</v>
      </c>
      <c r="E263" s="2">
        <v>44378</v>
      </c>
      <c r="F263" s="2">
        <v>44742</v>
      </c>
      <c r="G263" s="30" t="s">
        <v>41</v>
      </c>
      <c r="H263" s="30" t="s">
        <v>38</v>
      </c>
      <c r="I263" s="31">
        <v>29</v>
      </c>
      <c r="J263" s="31">
        <f t="shared" si="94"/>
        <v>628.33333333333337</v>
      </c>
      <c r="K263" s="32">
        <f t="shared" si="118"/>
        <v>-51.764266666666572</v>
      </c>
      <c r="L263" s="32">
        <f t="shared" si="118"/>
        <v>-161.23866666666663</v>
      </c>
      <c r="M263" s="32">
        <f t="shared" si="118"/>
        <v>-455.75386666666657</v>
      </c>
      <c r="N263" s="32"/>
      <c r="O263" s="33">
        <v>27</v>
      </c>
      <c r="P263" s="31">
        <f t="shared" si="98"/>
        <v>585</v>
      </c>
      <c r="Q263" s="32">
        <f t="shared" si="119"/>
        <v>-373.14319999999998</v>
      </c>
      <c r="R263" s="32">
        <f t="shared" si="119"/>
        <v>-475.83600000000001</v>
      </c>
      <c r="S263" s="32">
        <f t="shared" si="119"/>
        <v>-615.34320000000002</v>
      </c>
      <c r="T263" s="33">
        <v>23</v>
      </c>
      <c r="U263" s="31">
        <f t="shared" si="99"/>
        <v>498.33333333333331</v>
      </c>
      <c r="V263" s="32">
        <f t="shared" si="120"/>
        <v>-459.80986666666666</v>
      </c>
      <c r="W263" s="32">
        <f t="shared" si="120"/>
        <v>-562.50266666666676</v>
      </c>
      <c r="X263" s="32">
        <f t="shared" si="120"/>
        <v>-702.00986666666677</v>
      </c>
      <c r="Y263" s="3">
        <v>11.5</v>
      </c>
      <c r="Z263" s="32"/>
      <c r="AA263" s="32"/>
      <c r="AB263" s="32"/>
    </row>
    <row r="264" spans="1:28" s="29" customFormat="1" x14ac:dyDescent="0.25">
      <c r="A264" s="29" t="s">
        <v>92</v>
      </c>
      <c r="B264">
        <v>3</v>
      </c>
      <c r="C264" s="30" t="s">
        <v>93</v>
      </c>
      <c r="D264" s="30">
        <v>0.96879999999999999</v>
      </c>
      <c r="E264" s="2">
        <v>44378</v>
      </c>
      <c r="F264" s="2">
        <v>44742</v>
      </c>
      <c r="G264" s="30" t="s">
        <v>42</v>
      </c>
      <c r="H264" s="30" t="s">
        <v>38</v>
      </c>
      <c r="I264" s="31">
        <v>28</v>
      </c>
      <c r="J264" s="31">
        <f t="shared" si="94"/>
        <v>606.66666666666663</v>
      </c>
      <c r="K264" s="32">
        <f t="shared" si="118"/>
        <v>-73.430933333333314</v>
      </c>
      <c r="L264" s="32">
        <f t="shared" si="118"/>
        <v>-182.90533333333337</v>
      </c>
      <c r="M264" s="32">
        <f t="shared" si="118"/>
        <v>-477.42053333333331</v>
      </c>
      <c r="N264" s="32"/>
      <c r="O264" s="33">
        <v>26</v>
      </c>
      <c r="P264" s="31">
        <f t="shared" si="98"/>
        <v>563.33333333333337</v>
      </c>
      <c r="Q264" s="32">
        <f t="shared" si="119"/>
        <v>-394.80986666666661</v>
      </c>
      <c r="R264" s="32">
        <f t="shared" si="119"/>
        <v>-497.50266666666664</v>
      </c>
      <c r="S264" s="32">
        <f t="shared" si="119"/>
        <v>-637.00986666666665</v>
      </c>
      <c r="T264" s="33">
        <v>21</v>
      </c>
      <c r="U264" s="31">
        <f t="shared" si="99"/>
        <v>455</v>
      </c>
      <c r="V264" s="32">
        <f t="shared" si="120"/>
        <v>-503.14319999999998</v>
      </c>
      <c r="W264" s="32">
        <f t="shared" si="120"/>
        <v>-605.83600000000001</v>
      </c>
      <c r="X264" s="32">
        <f t="shared" si="120"/>
        <v>-745.34320000000002</v>
      </c>
      <c r="Y264" s="3">
        <v>10.5</v>
      </c>
      <c r="Z264" s="32"/>
      <c r="AA264" s="32"/>
      <c r="AB264" s="32"/>
    </row>
    <row r="265" spans="1:28" s="29" customFormat="1" x14ac:dyDescent="0.25">
      <c r="A265" s="29" t="s">
        <v>92</v>
      </c>
      <c r="B265">
        <v>3</v>
      </c>
      <c r="C265" s="30" t="s">
        <v>93</v>
      </c>
      <c r="D265" s="30">
        <v>0.96879999999999999</v>
      </c>
      <c r="E265" s="2">
        <v>44378</v>
      </c>
      <c r="F265" s="2">
        <v>44742</v>
      </c>
      <c r="G265" s="30" t="s">
        <v>43</v>
      </c>
      <c r="H265" s="30" t="s">
        <v>38</v>
      </c>
      <c r="I265" s="31">
        <v>28</v>
      </c>
      <c r="J265" s="31">
        <f t="shared" si="94"/>
        <v>606.66666666666663</v>
      </c>
      <c r="K265" s="32">
        <f t="shared" si="118"/>
        <v>-73.430933333333314</v>
      </c>
      <c r="L265" s="32">
        <f t="shared" si="118"/>
        <v>-182.90533333333337</v>
      </c>
      <c r="M265" s="32">
        <f t="shared" si="118"/>
        <v>-477.42053333333331</v>
      </c>
      <c r="N265" s="32"/>
      <c r="O265" s="33">
        <v>26</v>
      </c>
      <c r="P265" s="31">
        <f t="shared" si="98"/>
        <v>563.33333333333337</v>
      </c>
      <c r="Q265" s="32">
        <f t="shared" si="119"/>
        <v>-394.80986666666661</v>
      </c>
      <c r="R265" s="32">
        <f t="shared" si="119"/>
        <v>-497.50266666666664</v>
      </c>
      <c r="S265" s="32">
        <f t="shared" si="119"/>
        <v>-637.00986666666665</v>
      </c>
      <c r="T265" s="33">
        <v>21</v>
      </c>
      <c r="U265" s="31">
        <f t="shared" si="99"/>
        <v>455</v>
      </c>
      <c r="V265" s="32">
        <f t="shared" si="120"/>
        <v>-503.14319999999998</v>
      </c>
      <c r="W265" s="32">
        <f t="shared" si="120"/>
        <v>-605.83600000000001</v>
      </c>
      <c r="X265" s="32">
        <f t="shared" si="120"/>
        <v>-745.34320000000002</v>
      </c>
      <c r="Y265" s="3">
        <v>10.5</v>
      </c>
      <c r="Z265" s="32"/>
      <c r="AA265" s="32"/>
      <c r="AB265" s="32"/>
    </row>
    <row r="266" spans="1:28" hidden="1" x14ac:dyDescent="0.25">
      <c r="A266" t="s">
        <v>92</v>
      </c>
      <c r="B266">
        <v>3</v>
      </c>
      <c r="C266" s="1" t="s">
        <v>93</v>
      </c>
      <c r="D266" s="1">
        <v>0.96879999999999999</v>
      </c>
      <c r="E266" s="2">
        <v>44378</v>
      </c>
      <c r="F266" s="2">
        <v>44742</v>
      </c>
      <c r="G266" s="1" t="s">
        <v>44</v>
      </c>
      <c r="H266" t="s">
        <v>38</v>
      </c>
      <c r="I266" s="3">
        <v>20</v>
      </c>
      <c r="J266" s="3">
        <f t="shared" si="94"/>
        <v>433.33333333333331</v>
      </c>
      <c r="O266" s="3">
        <v>19</v>
      </c>
      <c r="P266" s="3">
        <f t="shared" si="98"/>
        <v>411.66666666666669</v>
      </c>
      <c r="T266" s="3">
        <v>16</v>
      </c>
      <c r="U266" s="3">
        <f t="shared" si="99"/>
        <v>346.66666666666669</v>
      </c>
      <c r="Y266" s="3">
        <v>8</v>
      </c>
    </row>
    <row r="267" spans="1:28" hidden="1" x14ac:dyDescent="0.25">
      <c r="A267" t="s">
        <v>92</v>
      </c>
      <c r="B267">
        <v>3</v>
      </c>
      <c r="C267" s="1" t="s">
        <v>93</v>
      </c>
      <c r="D267" s="1">
        <v>0.96879999999999999</v>
      </c>
      <c r="E267" s="2">
        <v>44378</v>
      </c>
      <c r="F267" s="2">
        <v>44742</v>
      </c>
      <c r="G267" s="1" t="s">
        <v>45</v>
      </c>
      <c r="H267" t="s">
        <v>38</v>
      </c>
      <c r="I267" s="3">
        <v>48</v>
      </c>
      <c r="J267" s="3">
        <f t="shared" si="94"/>
        <v>1040</v>
      </c>
      <c r="O267" s="3">
        <v>44.4</v>
      </c>
      <c r="P267" s="3">
        <f t="shared" si="98"/>
        <v>962</v>
      </c>
      <c r="T267" s="3">
        <v>42</v>
      </c>
      <c r="U267" s="3">
        <f t="shared" si="99"/>
        <v>910</v>
      </c>
      <c r="Y267" s="3">
        <v>21</v>
      </c>
    </row>
    <row r="268" spans="1:28" s="29" customFormat="1" x14ac:dyDescent="0.25">
      <c r="A268" s="29" t="s">
        <v>92</v>
      </c>
      <c r="B268">
        <v>7</v>
      </c>
      <c r="C268" s="30" t="s">
        <v>94</v>
      </c>
      <c r="D268" s="30">
        <v>0.9335</v>
      </c>
      <c r="E268" s="2">
        <v>44378</v>
      </c>
      <c r="F268" s="2">
        <v>44742</v>
      </c>
      <c r="G268" s="30" t="s">
        <v>37</v>
      </c>
      <c r="H268" s="30" t="s">
        <v>38</v>
      </c>
      <c r="I268" s="31">
        <v>40</v>
      </c>
      <c r="J268" s="31">
        <f t="shared" ref="J268:J331" si="121">IFERROR((I268*260)/12,0)</f>
        <v>866.66666666666663</v>
      </c>
      <c r="K268" s="32">
        <f t="shared" ref="K268:M273" si="122">IF($G268="INF",$J268-H$3*$D268,IF(OR($G268="TOD", $G268="2YR"),$J268-H$4*$D268,$J268-H$5*$D268))</f>
        <v>-406.62733333333347</v>
      </c>
      <c r="L268" s="32">
        <f t="shared" si="122"/>
        <v>-649.33733333333328</v>
      </c>
      <c r="M268" s="32">
        <f t="shared" si="122"/>
        <v>-859.37483333333341</v>
      </c>
      <c r="N268" s="32"/>
      <c r="O268" s="33">
        <v>37</v>
      </c>
      <c r="P268" s="31">
        <f t="shared" si="98"/>
        <v>801.66666666666663</v>
      </c>
      <c r="Q268" s="32">
        <f t="shared" ref="Q268:S273" si="123">IF($P268=0,0,$P268-(P$3*$D268))</f>
        <v>-121.56483333333335</v>
      </c>
      <c r="R268" s="32">
        <f t="shared" si="123"/>
        <v>-220.51583333333338</v>
      </c>
      <c r="S268" s="32">
        <f t="shared" si="123"/>
        <v>-354.93983333333347</v>
      </c>
      <c r="T268" s="33">
        <v>35</v>
      </c>
      <c r="U268" s="31">
        <f t="shared" si="99"/>
        <v>758.33333333333337</v>
      </c>
      <c r="V268" s="32">
        <f t="shared" ref="V268:X273" si="124">IF($U268=0,0,$U268-(P$3*$D268))</f>
        <v>-164.89816666666661</v>
      </c>
      <c r="W268" s="32">
        <f t="shared" si="124"/>
        <v>-263.84916666666663</v>
      </c>
      <c r="X268" s="32">
        <f t="shared" si="124"/>
        <v>-398.27316666666673</v>
      </c>
      <c r="Y268" s="3">
        <v>17.5</v>
      </c>
      <c r="Z268" s="32"/>
      <c r="AA268" s="32"/>
      <c r="AB268" s="32"/>
    </row>
    <row r="269" spans="1:28" s="29" customFormat="1" x14ac:dyDescent="0.25">
      <c r="A269" s="29" t="s">
        <v>92</v>
      </c>
      <c r="B269">
        <v>7</v>
      </c>
      <c r="C269" s="30" t="s">
        <v>94</v>
      </c>
      <c r="D269" s="30">
        <v>0.9335</v>
      </c>
      <c r="E269" s="2">
        <v>44378</v>
      </c>
      <c r="F269" s="2">
        <v>44742</v>
      </c>
      <c r="G269" s="30" t="s">
        <v>39</v>
      </c>
      <c r="H269" s="30" t="s">
        <v>38</v>
      </c>
      <c r="I269" s="31">
        <v>33</v>
      </c>
      <c r="J269" s="31">
        <f t="shared" si="121"/>
        <v>715</v>
      </c>
      <c r="K269" s="32">
        <f t="shared" si="122"/>
        <v>-22.465000000000032</v>
      </c>
      <c r="L269" s="32">
        <f t="shared" si="122"/>
        <v>-145.68700000000001</v>
      </c>
      <c r="M269" s="32">
        <f t="shared" si="122"/>
        <v>-632.04050000000007</v>
      </c>
      <c r="N269" s="32"/>
      <c r="O269" s="33">
        <v>30</v>
      </c>
      <c r="P269" s="31">
        <f t="shared" ref="P269:P332" si="125">IFERROR((O269*260)/12,0)</f>
        <v>650</v>
      </c>
      <c r="Q269" s="32">
        <f t="shared" si="123"/>
        <v>-273.23149999999998</v>
      </c>
      <c r="R269" s="32">
        <f t="shared" si="123"/>
        <v>-372.1825</v>
      </c>
      <c r="S269" s="32">
        <f t="shared" si="123"/>
        <v>-506.6065000000001</v>
      </c>
      <c r="T269" s="33">
        <v>28</v>
      </c>
      <c r="U269" s="31">
        <f t="shared" ref="U269:U332" si="126">IFERROR((T269*260)/12,0)</f>
        <v>606.66666666666663</v>
      </c>
      <c r="V269" s="32">
        <f t="shared" si="124"/>
        <v>-316.56483333333335</v>
      </c>
      <c r="W269" s="32">
        <f t="shared" si="124"/>
        <v>-415.51583333333338</v>
      </c>
      <c r="X269" s="32">
        <f t="shared" si="124"/>
        <v>-549.93983333333347</v>
      </c>
      <c r="Y269" s="3">
        <v>14</v>
      </c>
      <c r="Z269" s="32"/>
      <c r="AA269" s="32"/>
      <c r="AB269" s="32"/>
    </row>
    <row r="270" spans="1:28" s="29" customFormat="1" x14ac:dyDescent="0.25">
      <c r="A270" s="29" t="s">
        <v>92</v>
      </c>
      <c r="B270">
        <v>7</v>
      </c>
      <c r="C270" s="30" t="s">
        <v>94</v>
      </c>
      <c r="D270" s="30">
        <v>0.9335</v>
      </c>
      <c r="E270" s="2">
        <v>44378</v>
      </c>
      <c r="F270" s="2">
        <v>44742</v>
      </c>
      <c r="G270" s="30" t="s">
        <v>40</v>
      </c>
      <c r="H270" s="30" t="s">
        <v>38</v>
      </c>
      <c r="I270" s="31">
        <v>32</v>
      </c>
      <c r="J270" s="31">
        <f t="shared" si="121"/>
        <v>693.33333333333337</v>
      </c>
      <c r="K270" s="32">
        <f t="shared" si="122"/>
        <v>-44.131666666666661</v>
      </c>
      <c r="L270" s="32">
        <f t="shared" si="122"/>
        <v>-167.35366666666664</v>
      </c>
      <c r="M270" s="32">
        <f t="shared" si="122"/>
        <v>-653.70716666666669</v>
      </c>
      <c r="N270" s="32"/>
      <c r="O270" s="33">
        <v>28</v>
      </c>
      <c r="P270" s="31">
        <f t="shared" si="125"/>
        <v>606.66666666666663</v>
      </c>
      <c r="Q270" s="32">
        <f t="shared" si="123"/>
        <v>-316.56483333333335</v>
      </c>
      <c r="R270" s="32">
        <f t="shared" si="123"/>
        <v>-415.51583333333338</v>
      </c>
      <c r="S270" s="32">
        <f t="shared" si="123"/>
        <v>-549.93983333333347</v>
      </c>
      <c r="T270" s="33">
        <v>26</v>
      </c>
      <c r="U270" s="31">
        <f t="shared" si="126"/>
        <v>563.33333333333337</v>
      </c>
      <c r="V270" s="32">
        <f t="shared" si="124"/>
        <v>-359.89816666666661</v>
      </c>
      <c r="W270" s="32">
        <f t="shared" si="124"/>
        <v>-458.84916666666663</v>
      </c>
      <c r="X270" s="32">
        <f t="shared" si="124"/>
        <v>-593.27316666666673</v>
      </c>
      <c r="Y270" s="3">
        <v>13</v>
      </c>
      <c r="Z270" s="32"/>
      <c r="AA270" s="32"/>
      <c r="AB270" s="32"/>
    </row>
    <row r="271" spans="1:28" s="29" customFormat="1" x14ac:dyDescent="0.25">
      <c r="A271" s="29" t="s">
        <v>92</v>
      </c>
      <c r="B271">
        <v>7</v>
      </c>
      <c r="C271" s="30" t="s">
        <v>94</v>
      </c>
      <c r="D271" s="30">
        <v>0.9335</v>
      </c>
      <c r="E271" s="2">
        <v>44378</v>
      </c>
      <c r="F271" s="2">
        <v>44742</v>
      </c>
      <c r="G271" s="30" t="s">
        <v>41</v>
      </c>
      <c r="H271" s="30" t="s">
        <v>38</v>
      </c>
      <c r="I271" s="31">
        <v>29</v>
      </c>
      <c r="J271" s="31">
        <f t="shared" si="121"/>
        <v>628.33333333333337</v>
      </c>
      <c r="K271" s="32">
        <f t="shared" si="122"/>
        <v>-26.983666666666636</v>
      </c>
      <c r="L271" s="32">
        <f t="shared" si="122"/>
        <v>-132.46916666666664</v>
      </c>
      <c r="M271" s="32">
        <f t="shared" si="122"/>
        <v>-416.25316666666652</v>
      </c>
      <c r="N271" s="32"/>
      <c r="O271" s="33">
        <v>27</v>
      </c>
      <c r="P271" s="31">
        <f t="shared" si="125"/>
        <v>585</v>
      </c>
      <c r="Q271" s="32">
        <f t="shared" si="123"/>
        <v>-338.23149999999998</v>
      </c>
      <c r="R271" s="32">
        <f t="shared" si="123"/>
        <v>-437.1825</v>
      </c>
      <c r="S271" s="32">
        <f t="shared" si="123"/>
        <v>-571.6065000000001</v>
      </c>
      <c r="T271" s="33">
        <v>23</v>
      </c>
      <c r="U271" s="31">
        <f t="shared" si="126"/>
        <v>498.33333333333331</v>
      </c>
      <c r="V271" s="32">
        <f t="shared" si="124"/>
        <v>-424.89816666666667</v>
      </c>
      <c r="W271" s="32">
        <f t="shared" si="124"/>
        <v>-523.84916666666663</v>
      </c>
      <c r="X271" s="32">
        <f t="shared" si="124"/>
        <v>-658.27316666666684</v>
      </c>
      <c r="Y271" s="3">
        <v>11.5</v>
      </c>
      <c r="Z271" s="32"/>
      <c r="AA271" s="32"/>
      <c r="AB271" s="32"/>
    </row>
    <row r="272" spans="1:28" s="29" customFormat="1" x14ac:dyDescent="0.25">
      <c r="A272" s="29" t="s">
        <v>92</v>
      </c>
      <c r="B272">
        <v>7</v>
      </c>
      <c r="C272" s="30" t="s">
        <v>94</v>
      </c>
      <c r="D272" s="30">
        <v>0.9335</v>
      </c>
      <c r="E272" s="2">
        <v>44378</v>
      </c>
      <c r="F272" s="2">
        <v>44742</v>
      </c>
      <c r="G272" s="30" t="s">
        <v>42</v>
      </c>
      <c r="H272" s="30" t="s">
        <v>38</v>
      </c>
      <c r="I272" s="31">
        <v>28</v>
      </c>
      <c r="J272" s="31">
        <f t="shared" si="121"/>
        <v>606.66666666666663</v>
      </c>
      <c r="K272" s="32">
        <f t="shared" si="122"/>
        <v>-48.650333333333379</v>
      </c>
      <c r="L272" s="32">
        <f t="shared" si="122"/>
        <v>-154.13583333333338</v>
      </c>
      <c r="M272" s="32">
        <f t="shared" si="122"/>
        <v>-437.91983333333326</v>
      </c>
      <c r="N272" s="32"/>
      <c r="O272" s="33">
        <v>26</v>
      </c>
      <c r="P272" s="31">
        <f t="shared" si="125"/>
        <v>563.33333333333337</v>
      </c>
      <c r="Q272" s="32">
        <f t="shared" si="123"/>
        <v>-359.89816666666661</v>
      </c>
      <c r="R272" s="32">
        <f t="shared" si="123"/>
        <v>-458.84916666666663</v>
      </c>
      <c r="S272" s="32">
        <f t="shared" si="123"/>
        <v>-593.27316666666673</v>
      </c>
      <c r="T272" s="33">
        <v>21</v>
      </c>
      <c r="U272" s="31">
        <f t="shared" si="126"/>
        <v>455</v>
      </c>
      <c r="V272" s="32">
        <f t="shared" si="124"/>
        <v>-468.23149999999998</v>
      </c>
      <c r="W272" s="32">
        <f t="shared" si="124"/>
        <v>-567.1825</v>
      </c>
      <c r="X272" s="32">
        <f t="shared" si="124"/>
        <v>-701.6065000000001</v>
      </c>
      <c r="Y272" s="3">
        <v>10.5</v>
      </c>
      <c r="Z272" s="32"/>
      <c r="AA272" s="32"/>
      <c r="AB272" s="32"/>
    </row>
    <row r="273" spans="1:28" s="29" customFormat="1" x14ac:dyDescent="0.25">
      <c r="A273" s="29" t="s">
        <v>92</v>
      </c>
      <c r="B273">
        <v>7</v>
      </c>
      <c r="C273" s="30" t="s">
        <v>94</v>
      </c>
      <c r="D273" s="30">
        <v>0.9335</v>
      </c>
      <c r="E273" s="2">
        <v>44378</v>
      </c>
      <c r="F273" s="2">
        <v>44742</v>
      </c>
      <c r="G273" s="30" t="s">
        <v>43</v>
      </c>
      <c r="H273" s="30" t="s">
        <v>38</v>
      </c>
      <c r="I273" s="31">
        <v>28</v>
      </c>
      <c r="J273" s="31">
        <f t="shared" si="121"/>
        <v>606.66666666666663</v>
      </c>
      <c r="K273" s="32">
        <f t="shared" si="122"/>
        <v>-48.650333333333379</v>
      </c>
      <c r="L273" s="32">
        <f t="shared" si="122"/>
        <v>-154.13583333333338</v>
      </c>
      <c r="M273" s="32">
        <f t="shared" si="122"/>
        <v>-437.91983333333326</v>
      </c>
      <c r="N273" s="32"/>
      <c r="O273" s="33">
        <v>26</v>
      </c>
      <c r="P273" s="31">
        <f t="shared" si="125"/>
        <v>563.33333333333337</v>
      </c>
      <c r="Q273" s="32">
        <f t="shared" si="123"/>
        <v>-359.89816666666661</v>
      </c>
      <c r="R273" s="32">
        <f t="shared" si="123"/>
        <v>-458.84916666666663</v>
      </c>
      <c r="S273" s="32">
        <f t="shared" si="123"/>
        <v>-593.27316666666673</v>
      </c>
      <c r="T273" s="33">
        <v>21</v>
      </c>
      <c r="U273" s="31">
        <f t="shared" si="126"/>
        <v>455</v>
      </c>
      <c r="V273" s="32">
        <f t="shared" si="124"/>
        <v>-468.23149999999998</v>
      </c>
      <c r="W273" s="32">
        <f t="shared" si="124"/>
        <v>-567.1825</v>
      </c>
      <c r="X273" s="32">
        <f t="shared" si="124"/>
        <v>-701.6065000000001</v>
      </c>
      <c r="Y273" s="3">
        <v>10.5</v>
      </c>
      <c r="Z273" s="32"/>
      <c r="AA273" s="32"/>
      <c r="AB273" s="32"/>
    </row>
    <row r="274" spans="1:28" hidden="1" x14ac:dyDescent="0.25">
      <c r="A274" t="s">
        <v>92</v>
      </c>
      <c r="B274">
        <v>7</v>
      </c>
      <c r="C274" s="1" t="s">
        <v>94</v>
      </c>
      <c r="D274" s="1">
        <v>0.9335</v>
      </c>
      <c r="E274" s="2">
        <v>44378</v>
      </c>
      <c r="F274" s="2">
        <v>44742</v>
      </c>
      <c r="G274" s="1" t="s">
        <v>44</v>
      </c>
      <c r="H274" t="s">
        <v>38</v>
      </c>
      <c r="I274" s="3">
        <v>20</v>
      </c>
      <c r="J274" s="3">
        <f t="shared" si="121"/>
        <v>433.33333333333331</v>
      </c>
      <c r="O274" s="3">
        <v>19</v>
      </c>
      <c r="P274" s="3">
        <f t="shared" si="125"/>
        <v>411.66666666666669</v>
      </c>
      <c r="T274" s="3">
        <v>16</v>
      </c>
      <c r="U274" s="3">
        <f t="shared" si="126"/>
        <v>346.66666666666669</v>
      </c>
      <c r="Y274" s="3">
        <v>8</v>
      </c>
    </row>
    <row r="275" spans="1:28" hidden="1" x14ac:dyDescent="0.25">
      <c r="A275" t="s">
        <v>92</v>
      </c>
      <c r="B275">
        <v>7</v>
      </c>
      <c r="C275" s="1" t="s">
        <v>94</v>
      </c>
      <c r="D275" s="1">
        <v>0.9335</v>
      </c>
      <c r="E275" s="2">
        <v>44378</v>
      </c>
      <c r="F275" s="2">
        <v>44742</v>
      </c>
      <c r="G275" s="1" t="s">
        <v>45</v>
      </c>
      <c r="H275" t="s">
        <v>38</v>
      </c>
      <c r="I275" s="3">
        <v>48</v>
      </c>
      <c r="J275" s="3">
        <f t="shared" si="121"/>
        <v>1040</v>
      </c>
      <c r="O275" s="3">
        <v>44.4</v>
      </c>
      <c r="P275" s="3">
        <f t="shared" si="125"/>
        <v>962</v>
      </c>
      <c r="T275" s="3">
        <v>42</v>
      </c>
      <c r="U275" s="3">
        <f t="shared" si="126"/>
        <v>910</v>
      </c>
      <c r="Y275" s="3">
        <v>21</v>
      </c>
    </row>
    <row r="276" spans="1:28" s="29" customFormat="1" x14ac:dyDescent="0.25">
      <c r="A276" s="29" t="s">
        <v>92</v>
      </c>
      <c r="B276">
        <v>19</v>
      </c>
      <c r="C276" s="30" t="s">
        <v>95</v>
      </c>
      <c r="D276" s="30">
        <v>0.92849999999999999</v>
      </c>
      <c r="E276" s="2">
        <v>44378</v>
      </c>
      <c r="F276" s="2">
        <v>44742</v>
      </c>
      <c r="G276" s="30" t="s">
        <v>37</v>
      </c>
      <c r="H276" s="30" t="s">
        <v>38</v>
      </c>
      <c r="I276" s="31">
        <v>40</v>
      </c>
      <c r="J276" s="31">
        <f t="shared" si="121"/>
        <v>866.66666666666663</v>
      </c>
      <c r="K276" s="32">
        <f t="shared" ref="K276:M281" si="127">IF($G276="INF",$J276-H$3*$D276,IF(OR($G276="TOD", $G276="2YR"),$J276-H$4*$D276,$J276-H$5*$D276))</f>
        <v>-399.8073333333333</v>
      </c>
      <c r="L276" s="32">
        <f t="shared" si="127"/>
        <v>-641.21733333333339</v>
      </c>
      <c r="M276" s="32">
        <f t="shared" si="127"/>
        <v>-850.12983333333329</v>
      </c>
      <c r="N276" s="32"/>
      <c r="O276" s="33">
        <v>37</v>
      </c>
      <c r="P276" s="31">
        <f t="shared" si="125"/>
        <v>801.66666666666663</v>
      </c>
      <c r="Q276" s="32">
        <f t="shared" ref="Q276:S281" si="128">IF($P276=0,0,$P276-(P$3*$D276))</f>
        <v>-116.61983333333342</v>
      </c>
      <c r="R276" s="32">
        <f t="shared" si="128"/>
        <v>-215.04083333333335</v>
      </c>
      <c r="S276" s="32">
        <f t="shared" si="128"/>
        <v>-348.7448333333333</v>
      </c>
      <c r="T276" s="33">
        <v>35</v>
      </c>
      <c r="U276" s="31">
        <f t="shared" si="126"/>
        <v>758.33333333333337</v>
      </c>
      <c r="V276" s="32">
        <f t="shared" ref="V276:X281" si="129">IF($U276=0,0,$U276-(P$3*$D276))</f>
        <v>-159.95316666666668</v>
      </c>
      <c r="W276" s="32">
        <f t="shared" si="129"/>
        <v>-258.37416666666661</v>
      </c>
      <c r="X276" s="32">
        <f t="shared" si="129"/>
        <v>-392.07816666666656</v>
      </c>
      <c r="Y276" s="3">
        <v>17.5</v>
      </c>
      <c r="Z276" s="32"/>
      <c r="AA276" s="32"/>
      <c r="AB276" s="32"/>
    </row>
    <row r="277" spans="1:28" s="29" customFormat="1" x14ac:dyDescent="0.25">
      <c r="A277" s="29" t="s">
        <v>92</v>
      </c>
      <c r="B277">
        <v>19</v>
      </c>
      <c r="C277" s="30" t="s">
        <v>95</v>
      </c>
      <c r="D277" s="30">
        <v>0.92849999999999999</v>
      </c>
      <c r="E277" s="2">
        <v>44378</v>
      </c>
      <c r="F277" s="2">
        <v>44742</v>
      </c>
      <c r="G277" s="30" t="s">
        <v>39</v>
      </c>
      <c r="H277" s="30" t="s">
        <v>38</v>
      </c>
      <c r="I277" s="31">
        <v>33</v>
      </c>
      <c r="J277" s="31">
        <f t="shared" si="121"/>
        <v>715</v>
      </c>
      <c r="K277" s="32">
        <f t="shared" si="127"/>
        <v>-18.514999999999986</v>
      </c>
      <c r="L277" s="32">
        <f t="shared" si="127"/>
        <v>-141.077</v>
      </c>
      <c r="M277" s="32">
        <f t="shared" si="127"/>
        <v>-624.82549999999992</v>
      </c>
      <c r="N277" s="32"/>
      <c r="O277" s="33">
        <v>30</v>
      </c>
      <c r="P277" s="31">
        <f t="shared" si="125"/>
        <v>650</v>
      </c>
      <c r="Q277" s="32">
        <f t="shared" si="128"/>
        <v>-268.28650000000005</v>
      </c>
      <c r="R277" s="32">
        <f t="shared" si="128"/>
        <v>-366.70749999999998</v>
      </c>
      <c r="S277" s="32">
        <f t="shared" si="128"/>
        <v>-500.41149999999993</v>
      </c>
      <c r="T277" s="33">
        <v>28</v>
      </c>
      <c r="U277" s="31">
        <f t="shared" si="126"/>
        <v>606.66666666666663</v>
      </c>
      <c r="V277" s="32">
        <f t="shared" si="129"/>
        <v>-311.61983333333342</v>
      </c>
      <c r="W277" s="32">
        <f t="shared" si="129"/>
        <v>-410.04083333333335</v>
      </c>
      <c r="X277" s="32">
        <f t="shared" si="129"/>
        <v>-543.7448333333333</v>
      </c>
      <c r="Y277" s="3">
        <v>14</v>
      </c>
      <c r="Z277" s="32"/>
      <c r="AA277" s="32"/>
      <c r="AB277" s="32"/>
    </row>
    <row r="278" spans="1:28" s="29" customFormat="1" x14ac:dyDescent="0.25">
      <c r="A278" s="29" t="s">
        <v>92</v>
      </c>
      <c r="B278">
        <v>19</v>
      </c>
      <c r="C278" s="30" t="s">
        <v>95</v>
      </c>
      <c r="D278" s="30">
        <v>0.92849999999999999</v>
      </c>
      <c r="E278" s="2">
        <v>44378</v>
      </c>
      <c r="F278" s="2">
        <v>44742</v>
      </c>
      <c r="G278" s="30" t="s">
        <v>40</v>
      </c>
      <c r="H278" s="30" t="s">
        <v>38</v>
      </c>
      <c r="I278" s="31">
        <v>32</v>
      </c>
      <c r="J278" s="31">
        <f t="shared" si="121"/>
        <v>693.33333333333337</v>
      </c>
      <c r="K278" s="32">
        <f t="shared" si="127"/>
        <v>-40.181666666666615</v>
      </c>
      <c r="L278" s="32">
        <f t="shared" si="127"/>
        <v>-162.74366666666663</v>
      </c>
      <c r="M278" s="32">
        <f t="shared" si="127"/>
        <v>-646.49216666666655</v>
      </c>
      <c r="N278" s="32"/>
      <c r="O278" s="33">
        <v>28</v>
      </c>
      <c r="P278" s="31">
        <f t="shared" si="125"/>
        <v>606.66666666666663</v>
      </c>
      <c r="Q278" s="32">
        <f t="shared" si="128"/>
        <v>-311.61983333333342</v>
      </c>
      <c r="R278" s="32">
        <f t="shared" si="128"/>
        <v>-410.04083333333335</v>
      </c>
      <c r="S278" s="32">
        <f t="shared" si="128"/>
        <v>-543.7448333333333</v>
      </c>
      <c r="T278" s="33">
        <v>26</v>
      </c>
      <c r="U278" s="31">
        <f t="shared" si="126"/>
        <v>563.33333333333337</v>
      </c>
      <c r="V278" s="32">
        <f t="shared" si="129"/>
        <v>-354.95316666666668</v>
      </c>
      <c r="W278" s="32">
        <f t="shared" si="129"/>
        <v>-453.37416666666661</v>
      </c>
      <c r="X278" s="32">
        <f t="shared" si="129"/>
        <v>-587.07816666666656</v>
      </c>
      <c r="Y278" s="3">
        <v>13</v>
      </c>
      <c r="Z278" s="32"/>
      <c r="AA278" s="32"/>
      <c r="AB278" s="32"/>
    </row>
    <row r="279" spans="1:28" s="29" customFormat="1" x14ac:dyDescent="0.25">
      <c r="A279" s="29" t="s">
        <v>92</v>
      </c>
      <c r="B279">
        <v>19</v>
      </c>
      <c r="C279" s="30" t="s">
        <v>95</v>
      </c>
      <c r="D279" s="30">
        <v>0.92849999999999999</v>
      </c>
      <c r="E279" s="2">
        <v>44378</v>
      </c>
      <c r="F279" s="2">
        <v>44742</v>
      </c>
      <c r="G279" s="30" t="s">
        <v>41</v>
      </c>
      <c r="H279" s="30" t="s">
        <v>38</v>
      </c>
      <c r="I279" s="31">
        <v>29</v>
      </c>
      <c r="J279" s="31">
        <f t="shared" si="121"/>
        <v>628.33333333333337</v>
      </c>
      <c r="K279" s="32">
        <f t="shared" si="127"/>
        <v>-23.473666666666645</v>
      </c>
      <c r="L279" s="32">
        <f t="shared" si="127"/>
        <v>-128.39416666666659</v>
      </c>
      <c r="M279" s="32">
        <f t="shared" si="127"/>
        <v>-410.65816666666672</v>
      </c>
      <c r="N279" s="32"/>
      <c r="O279" s="33">
        <v>27</v>
      </c>
      <c r="P279" s="31">
        <f t="shared" si="125"/>
        <v>585</v>
      </c>
      <c r="Q279" s="32">
        <f t="shared" si="128"/>
        <v>-333.28650000000005</v>
      </c>
      <c r="R279" s="32">
        <f t="shared" si="128"/>
        <v>-431.70749999999998</v>
      </c>
      <c r="S279" s="32">
        <f t="shared" si="128"/>
        <v>-565.41149999999993</v>
      </c>
      <c r="T279" s="33">
        <v>23</v>
      </c>
      <c r="U279" s="31">
        <f t="shared" si="126"/>
        <v>498.33333333333331</v>
      </c>
      <c r="V279" s="32">
        <f t="shared" si="129"/>
        <v>-419.95316666666673</v>
      </c>
      <c r="W279" s="32">
        <f t="shared" si="129"/>
        <v>-518.37416666666672</v>
      </c>
      <c r="X279" s="32">
        <f t="shared" si="129"/>
        <v>-652.07816666666668</v>
      </c>
      <c r="Y279" s="3">
        <v>11.5</v>
      </c>
      <c r="Z279" s="32"/>
      <c r="AA279" s="32"/>
      <c r="AB279" s="32"/>
    </row>
    <row r="280" spans="1:28" s="29" customFormat="1" x14ac:dyDescent="0.25">
      <c r="A280" s="29" t="s">
        <v>92</v>
      </c>
      <c r="B280">
        <v>19</v>
      </c>
      <c r="C280" s="30" t="s">
        <v>95</v>
      </c>
      <c r="D280" s="30">
        <v>0.92849999999999999</v>
      </c>
      <c r="E280" s="2">
        <v>44378</v>
      </c>
      <c r="F280" s="2">
        <v>44742</v>
      </c>
      <c r="G280" s="30" t="s">
        <v>42</v>
      </c>
      <c r="H280" s="30" t="s">
        <v>38</v>
      </c>
      <c r="I280" s="31">
        <v>28</v>
      </c>
      <c r="J280" s="31">
        <f t="shared" si="121"/>
        <v>606.66666666666663</v>
      </c>
      <c r="K280" s="32">
        <f t="shared" si="127"/>
        <v>-45.140333333333388</v>
      </c>
      <c r="L280" s="32">
        <f t="shared" si="127"/>
        <v>-150.06083333333333</v>
      </c>
      <c r="M280" s="32">
        <f t="shared" si="127"/>
        <v>-432.32483333333346</v>
      </c>
      <c r="N280" s="32"/>
      <c r="O280" s="33">
        <v>26</v>
      </c>
      <c r="P280" s="31">
        <f t="shared" si="125"/>
        <v>563.33333333333337</v>
      </c>
      <c r="Q280" s="32">
        <f t="shared" si="128"/>
        <v>-354.95316666666668</v>
      </c>
      <c r="R280" s="32">
        <f t="shared" si="128"/>
        <v>-453.37416666666661</v>
      </c>
      <c r="S280" s="32">
        <f t="shared" si="128"/>
        <v>-587.07816666666656</v>
      </c>
      <c r="T280" s="33">
        <v>21</v>
      </c>
      <c r="U280" s="31">
        <f t="shared" si="126"/>
        <v>455</v>
      </c>
      <c r="V280" s="32">
        <f t="shared" si="129"/>
        <v>-463.28650000000005</v>
      </c>
      <c r="W280" s="32">
        <f t="shared" si="129"/>
        <v>-561.70749999999998</v>
      </c>
      <c r="X280" s="32">
        <f t="shared" si="129"/>
        <v>-695.41149999999993</v>
      </c>
      <c r="Y280" s="3">
        <v>10.5</v>
      </c>
      <c r="Z280" s="32"/>
      <c r="AA280" s="32"/>
      <c r="AB280" s="32"/>
    </row>
    <row r="281" spans="1:28" s="29" customFormat="1" x14ac:dyDescent="0.25">
      <c r="A281" s="29" t="s">
        <v>92</v>
      </c>
      <c r="B281">
        <v>19</v>
      </c>
      <c r="C281" s="30" t="s">
        <v>95</v>
      </c>
      <c r="D281" s="30">
        <v>0.92849999999999999</v>
      </c>
      <c r="E281" s="2">
        <v>44378</v>
      </c>
      <c r="F281" s="2">
        <v>44742</v>
      </c>
      <c r="G281" s="30" t="s">
        <v>43</v>
      </c>
      <c r="H281" s="30" t="s">
        <v>38</v>
      </c>
      <c r="I281" s="31">
        <v>28</v>
      </c>
      <c r="J281" s="31">
        <f t="shared" si="121"/>
        <v>606.66666666666663</v>
      </c>
      <c r="K281" s="32">
        <f t="shared" si="127"/>
        <v>-45.140333333333388</v>
      </c>
      <c r="L281" s="32">
        <f t="shared" si="127"/>
        <v>-150.06083333333333</v>
      </c>
      <c r="M281" s="32">
        <f t="shared" si="127"/>
        <v>-432.32483333333346</v>
      </c>
      <c r="N281" s="32"/>
      <c r="O281" s="33">
        <v>26</v>
      </c>
      <c r="P281" s="31">
        <f t="shared" si="125"/>
        <v>563.33333333333337</v>
      </c>
      <c r="Q281" s="32">
        <f t="shared" si="128"/>
        <v>-354.95316666666668</v>
      </c>
      <c r="R281" s="32">
        <f t="shared" si="128"/>
        <v>-453.37416666666661</v>
      </c>
      <c r="S281" s="32">
        <f t="shared" si="128"/>
        <v>-587.07816666666656</v>
      </c>
      <c r="T281" s="33">
        <v>21</v>
      </c>
      <c r="U281" s="31">
        <f t="shared" si="126"/>
        <v>455</v>
      </c>
      <c r="V281" s="32">
        <f t="shared" si="129"/>
        <v>-463.28650000000005</v>
      </c>
      <c r="W281" s="32">
        <f t="shared" si="129"/>
        <v>-561.70749999999998</v>
      </c>
      <c r="X281" s="32">
        <f t="shared" si="129"/>
        <v>-695.41149999999993</v>
      </c>
      <c r="Y281" s="3">
        <v>8</v>
      </c>
      <c r="Z281" s="32"/>
      <c r="AA281" s="32"/>
      <c r="AB281" s="32"/>
    </row>
    <row r="282" spans="1:28" hidden="1" x14ac:dyDescent="0.25">
      <c r="A282" t="s">
        <v>92</v>
      </c>
      <c r="B282">
        <v>19</v>
      </c>
      <c r="C282" s="1" t="s">
        <v>95</v>
      </c>
      <c r="D282" s="1">
        <v>0.92849999999999999</v>
      </c>
      <c r="E282" s="2">
        <v>44378</v>
      </c>
      <c r="F282" s="2">
        <v>44742</v>
      </c>
      <c r="G282" s="1" t="s">
        <v>44</v>
      </c>
      <c r="H282" t="s">
        <v>38</v>
      </c>
      <c r="I282" s="3">
        <v>20</v>
      </c>
      <c r="J282" s="3">
        <f t="shared" si="121"/>
        <v>433.33333333333331</v>
      </c>
      <c r="O282" s="3">
        <v>19</v>
      </c>
      <c r="P282" s="3">
        <f t="shared" si="125"/>
        <v>411.66666666666669</v>
      </c>
      <c r="T282" s="3">
        <v>16</v>
      </c>
      <c r="U282" s="3">
        <f t="shared" si="126"/>
        <v>346.66666666666669</v>
      </c>
      <c r="Y282" s="3">
        <v>8</v>
      </c>
    </row>
    <row r="283" spans="1:28" hidden="1" x14ac:dyDescent="0.25">
      <c r="A283" t="s">
        <v>92</v>
      </c>
      <c r="B283">
        <v>19</v>
      </c>
      <c r="C283" s="1" t="s">
        <v>95</v>
      </c>
      <c r="D283" s="1">
        <v>0.92849999999999999</v>
      </c>
      <c r="E283" s="2">
        <v>44378</v>
      </c>
      <c r="F283" s="2">
        <v>44742</v>
      </c>
      <c r="G283" s="1" t="s">
        <v>45</v>
      </c>
      <c r="H283" t="s">
        <v>38</v>
      </c>
      <c r="I283" s="3">
        <v>48</v>
      </c>
      <c r="J283" s="3">
        <f t="shared" si="121"/>
        <v>1040</v>
      </c>
      <c r="O283" s="3">
        <v>44.4</v>
      </c>
      <c r="P283" s="3">
        <f t="shared" si="125"/>
        <v>962</v>
      </c>
      <c r="T283" s="3">
        <v>42</v>
      </c>
      <c r="U283" s="3">
        <f t="shared" si="126"/>
        <v>910</v>
      </c>
      <c r="Y283" s="3">
        <v>21</v>
      </c>
    </row>
    <row r="284" spans="1:28" s="29" customFormat="1" x14ac:dyDescent="0.25">
      <c r="A284" s="29" t="s">
        <v>92</v>
      </c>
      <c r="B284">
        <v>23</v>
      </c>
      <c r="C284" s="30" t="s">
        <v>96</v>
      </c>
      <c r="D284" s="30">
        <v>0.9415</v>
      </c>
      <c r="E284" s="2">
        <v>44378</v>
      </c>
      <c r="F284" s="2">
        <v>44742</v>
      </c>
      <c r="G284" s="30" t="s">
        <v>37</v>
      </c>
      <c r="H284" s="30" t="s">
        <v>38</v>
      </c>
      <c r="I284" s="31">
        <v>40</v>
      </c>
      <c r="J284" s="31">
        <f t="shared" si="121"/>
        <v>866.66666666666663</v>
      </c>
      <c r="K284" s="32">
        <f t="shared" ref="K284:M289" si="130">IF($G284="INF",$J284-H$3*$D284,IF(OR($G284="TOD", $G284="2YR"),$J284-H$4*$D284,$J284-H$5*$D284))</f>
        <v>-417.53933333333327</v>
      </c>
      <c r="L284" s="32">
        <f t="shared" si="130"/>
        <v>-662.32933333333347</v>
      </c>
      <c r="M284" s="32">
        <f t="shared" si="130"/>
        <v>-874.16683333333333</v>
      </c>
      <c r="N284" s="32"/>
      <c r="O284" s="33">
        <v>37</v>
      </c>
      <c r="P284" s="31">
        <f t="shared" si="125"/>
        <v>801.66666666666663</v>
      </c>
      <c r="Q284" s="32">
        <f t="shared" ref="Q284:S289" si="131">IF($P284=0,0,$P284-(P$3*$D284))</f>
        <v>-129.47683333333339</v>
      </c>
      <c r="R284" s="32">
        <f t="shared" si="131"/>
        <v>-229.27583333333348</v>
      </c>
      <c r="S284" s="32">
        <f t="shared" si="131"/>
        <v>-364.85183333333327</v>
      </c>
      <c r="T284" s="33">
        <v>35</v>
      </c>
      <c r="U284" s="31">
        <f t="shared" si="126"/>
        <v>758.33333333333337</v>
      </c>
      <c r="V284" s="32">
        <f t="shared" ref="V284:X289" si="132">IF($U284=0,0,$U284-(P$3*$D284))</f>
        <v>-172.81016666666665</v>
      </c>
      <c r="W284" s="32">
        <f t="shared" si="132"/>
        <v>-272.60916666666674</v>
      </c>
      <c r="X284" s="32">
        <f t="shared" si="132"/>
        <v>-408.18516666666653</v>
      </c>
      <c r="Y284" s="3">
        <v>17.5</v>
      </c>
      <c r="Z284" s="32"/>
      <c r="AA284" s="32"/>
      <c r="AB284" s="32"/>
    </row>
    <row r="285" spans="1:28" s="29" customFormat="1" x14ac:dyDescent="0.25">
      <c r="A285" s="29" t="s">
        <v>92</v>
      </c>
      <c r="B285">
        <v>23</v>
      </c>
      <c r="C285" s="30" t="s">
        <v>96</v>
      </c>
      <c r="D285" s="30">
        <v>0.9415</v>
      </c>
      <c r="E285" s="2">
        <v>44378</v>
      </c>
      <c r="F285" s="2">
        <v>44742</v>
      </c>
      <c r="G285" s="30" t="s">
        <v>39</v>
      </c>
      <c r="H285" s="30" t="s">
        <v>38</v>
      </c>
      <c r="I285" s="31">
        <v>33</v>
      </c>
      <c r="J285" s="31">
        <f t="shared" si="121"/>
        <v>715</v>
      </c>
      <c r="K285" s="32">
        <f t="shared" si="130"/>
        <v>-28.784999999999968</v>
      </c>
      <c r="L285" s="32">
        <f t="shared" si="130"/>
        <v>-153.06299999999999</v>
      </c>
      <c r="M285" s="32">
        <f t="shared" si="130"/>
        <v>-643.58449999999993</v>
      </c>
      <c r="N285" s="32"/>
      <c r="O285" s="33">
        <v>30</v>
      </c>
      <c r="P285" s="31">
        <f t="shared" si="125"/>
        <v>650</v>
      </c>
      <c r="Q285" s="32">
        <f t="shared" si="131"/>
        <v>-281.14350000000002</v>
      </c>
      <c r="R285" s="32">
        <f t="shared" si="131"/>
        <v>-380.94250000000011</v>
      </c>
      <c r="S285" s="32">
        <f t="shared" si="131"/>
        <v>-516.5184999999999</v>
      </c>
      <c r="T285" s="33">
        <v>28</v>
      </c>
      <c r="U285" s="31">
        <f t="shared" si="126"/>
        <v>606.66666666666663</v>
      </c>
      <c r="V285" s="32">
        <f t="shared" si="132"/>
        <v>-324.47683333333339</v>
      </c>
      <c r="W285" s="32">
        <f t="shared" si="132"/>
        <v>-424.27583333333348</v>
      </c>
      <c r="X285" s="32">
        <f t="shared" si="132"/>
        <v>-559.85183333333327</v>
      </c>
      <c r="Y285" s="3">
        <v>14</v>
      </c>
      <c r="Z285" s="32"/>
      <c r="AA285" s="32"/>
      <c r="AB285" s="32"/>
    </row>
    <row r="286" spans="1:28" s="29" customFormat="1" x14ac:dyDescent="0.25">
      <c r="A286" s="29" t="s">
        <v>92</v>
      </c>
      <c r="B286">
        <v>23</v>
      </c>
      <c r="C286" s="30" t="s">
        <v>96</v>
      </c>
      <c r="D286" s="30">
        <v>0.9415</v>
      </c>
      <c r="E286" s="2">
        <v>44378</v>
      </c>
      <c r="F286" s="2">
        <v>44742</v>
      </c>
      <c r="G286" s="30" t="s">
        <v>40</v>
      </c>
      <c r="H286" s="30" t="s">
        <v>38</v>
      </c>
      <c r="I286" s="31">
        <v>32</v>
      </c>
      <c r="J286" s="31">
        <f t="shared" si="121"/>
        <v>693.33333333333337</v>
      </c>
      <c r="K286" s="32">
        <f t="shared" si="130"/>
        <v>-50.451666666666597</v>
      </c>
      <c r="L286" s="32">
        <f t="shared" si="130"/>
        <v>-174.72966666666662</v>
      </c>
      <c r="M286" s="32">
        <f t="shared" si="130"/>
        <v>-665.25116666666656</v>
      </c>
      <c r="N286" s="32"/>
      <c r="O286" s="33">
        <v>28</v>
      </c>
      <c r="P286" s="31">
        <f t="shared" si="125"/>
        <v>606.66666666666663</v>
      </c>
      <c r="Q286" s="32">
        <f t="shared" si="131"/>
        <v>-324.47683333333339</v>
      </c>
      <c r="R286" s="32">
        <f t="shared" si="131"/>
        <v>-424.27583333333348</v>
      </c>
      <c r="S286" s="32">
        <f t="shared" si="131"/>
        <v>-559.85183333333327</v>
      </c>
      <c r="T286" s="33">
        <v>26</v>
      </c>
      <c r="U286" s="31">
        <f t="shared" si="126"/>
        <v>563.33333333333337</v>
      </c>
      <c r="V286" s="32">
        <f t="shared" si="132"/>
        <v>-367.81016666666665</v>
      </c>
      <c r="W286" s="32">
        <f t="shared" si="132"/>
        <v>-467.60916666666674</v>
      </c>
      <c r="X286" s="32">
        <f t="shared" si="132"/>
        <v>-603.18516666666653</v>
      </c>
      <c r="Y286" s="3">
        <v>13</v>
      </c>
      <c r="Z286" s="32"/>
      <c r="AA286" s="32"/>
      <c r="AB286" s="32"/>
    </row>
    <row r="287" spans="1:28" s="29" customFormat="1" x14ac:dyDescent="0.25">
      <c r="A287" s="29" t="s">
        <v>92</v>
      </c>
      <c r="B287">
        <v>23</v>
      </c>
      <c r="C287" s="30" t="s">
        <v>96</v>
      </c>
      <c r="D287" s="30">
        <v>0.9415</v>
      </c>
      <c r="E287" s="2">
        <v>44378</v>
      </c>
      <c r="F287" s="2">
        <v>44742</v>
      </c>
      <c r="G287" s="30" t="s">
        <v>41</v>
      </c>
      <c r="H287" s="30" t="s">
        <v>38</v>
      </c>
      <c r="I287" s="31">
        <v>29</v>
      </c>
      <c r="J287" s="31">
        <f t="shared" si="121"/>
        <v>628.33333333333337</v>
      </c>
      <c r="K287" s="32">
        <f t="shared" si="130"/>
        <v>-32.599666666666621</v>
      </c>
      <c r="L287" s="32">
        <f t="shared" si="130"/>
        <v>-138.98916666666662</v>
      </c>
      <c r="M287" s="32">
        <f t="shared" si="130"/>
        <v>-425.20516666666674</v>
      </c>
      <c r="N287" s="32"/>
      <c r="O287" s="33">
        <v>27</v>
      </c>
      <c r="P287" s="31">
        <f t="shared" si="125"/>
        <v>585</v>
      </c>
      <c r="Q287" s="32">
        <f t="shared" si="131"/>
        <v>-346.14350000000002</v>
      </c>
      <c r="R287" s="32">
        <f t="shared" si="131"/>
        <v>-445.94250000000011</v>
      </c>
      <c r="S287" s="32">
        <f t="shared" si="131"/>
        <v>-581.5184999999999</v>
      </c>
      <c r="T287" s="33">
        <v>23</v>
      </c>
      <c r="U287" s="31">
        <f t="shared" si="126"/>
        <v>498.33333333333331</v>
      </c>
      <c r="V287" s="32">
        <f t="shared" si="132"/>
        <v>-432.8101666666667</v>
      </c>
      <c r="W287" s="32">
        <f t="shared" si="132"/>
        <v>-532.60916666666685</v>
      </c>
      <c r="X287" s="32">
        <f t="shared" si="132"/>
        <v>-668.18516666666665</v>
      </c>
      <c r="Y287" s="3">
        <v>11.5</v>
      </c>
      <c r="Z287" s="32"/>
      <c r="AA287" s="32"/>
      <c r="AB287" s="32"/>
    </row>
    <row r="288" spans="1:28" s="29" customFormat="1" x14ac:dyDescent="0.25">
      <c r="A288" s="29" t="s">
        <v>92</v>
      </c>
      <c r="B288">
        <v>23</v>
      </c>
      <c r="C288" s="30" t="s">
        <v>96</v>
      </c>
      <c r="D288" s="30">
        <v>0.9415</v>
      </c>
      <c r="E288" s="2">
        <v>44378</v>
      </c>
      <c r="F288" s="2">
        <v>44742</v>
      </c>
      <c r="G288" s="30" t="s">
        <v>42</v>
      </c>
      <c r="H288" s="30" t="s">
        <v>38</v>
      </c>
      <c r="I288" s="31">
        <v>28</v>
      </c>
      <c r="J288" s="31">
        <f t="shared" si="121"/>
        <v>606.66666666666663</v>
      </c>
      <c r="K288" s="32">
        <f t="shared" si="130"/>
        <v>-54.266333333333364</v>
      </c>
      <c r="L288" s="32">
        <f t="shared" si="130"/>
        <v>-160.65583333333336</v>
      </c>
      <c r="M288" s="32">
        <f t="shared" si="130"/>
        <v>-446.87183333333348</v>
      </c>
      <c r="N288" s="32"/>
      <c r="O288" s="33">
        <v>26</v>
      </c>
      <c r="P288" s="31">
        <f t="shared" si="125"/>
        <v>563.33333333333337</v>
      </c>
      <c r="Q288" s="32">
        <f t="shared" si="131"/>
        <v>-367.81016666666665</v>
      </c>
      <c r="R288" s="32">
        <f t="shared" si="131"/>
        <v>-467.60916666666674</v>
      </c>
      <c r="S288" s="32">
        <f t="shared" si="131"/>
        <v>-603.18516666666653</v>
      </c>
      <c r="T288" s="33">
        <v>21</v>
      </c>
      <c r="U288" s="31">
        <f t="shared" si="126"/>
        <v>455</v>
      </c>
      <c r="V288" s="32">
        <f t="shared" si="132"/>
        <v>-476.14350000000002</v>
      </c>
      <c r="W288" s="32">
        <f t="shared" si="132"/>
        <v>-575.94250000000011</v>
      </c>
      <c r="X288" s="32">
        <f t="shared" si="132"/>
        <v>-711.5184999999999</v>
      </c>
      <c r="Y288" s="3">
        <v>10.5</v>
      </c>
      <c r="Z288" s="32"/>
      <c r="AA288" s="32"/>
      <c r="AB288" s="32"/>
    </row>
    <row r="289" spans="1:28" s="29" customFormat="1" x14ac:dyDescent="0.25">
      <c r="A289" s="29" t="s">
        <v>92</v>
      </c>
      <c r="B289">
        <v>23</v>
      </c>
      <c r="C289" s="30" t="s">
        <v>96</v>
      </c>
      <c r="D289" s="30">
        <v>0.9415</v>
      </c>
      <c r="E289" s="2">
        <v>44378</v>
      </c>
      <c r="F289" s="2">
        <v>44742</v>
      </c>
      <c r="G289" s="30" t="s">
        <v>43</v>
      </c>
      <c r="H289" s="30" t="s">
        <v>38</v>
      </c>
      <c r="I289" s="31">
        <v>28</v>
      </c>
      <c r="J289" s="31">
        <f t="shared" si="121"/>
        <v>606.66666666666663</v>
      </c>
      <c r="K289" s="32">
        <f t="shared" si="130"/>
        <v>-54.266333333333364</v>
      </c>
      <c r="L289" s="32">
        <f t="shared" si="130"/>
        <v>-160.65583333333336</v>
      </c>
      <c r="M289" s="32">
        <f t="shared" si="130"/>
        <v>-446.87183333333348</v>
      </c>
      <c r="N289" s="32"/>
      <c r="O289" s="33">
        <v>26</v>
      </c>
      <c r="P289" s="31">
        <f t="shared" si="125"/>
        <v>563.33333333333337</v>
      </c>
      <c r="Q289" s="32">
        <f t="shared" si="131"/>
        <v>-367.81016666666665</v>
      </c>
      <c r="R289" s="32">
        <f t="shared" si="131"/>
        <v>-467.60916666666674</v>
      </c>
      <c r="S289" s="32">
        <f t="shared" si="131"/>
        <v>-603.18516666666653</v>
      </c>
      <c r="T289" s="33">
        <v>21</v>
      </c>
      <c r="U289" s="31">
        <f t="shared" si="126"/>
        <v>455</v>
      </c>
      <c r="V289" s="32">
        <f t="shared" si="132"/>
        <v>-476.14350000000002</v>
      </c>
      <c r="W289" s="32">
        <f t="shared" si="132"/>
        <v>-575.94250000000011</v>
      </c>
      <c r="X289" s="32">
        <f t="shared" si="132"/>
        <v>-711.5184999999999</v>
      </c>
      <c r="Y289" s="3">
        <v>10.5</v>
      </c>
      <c r="Z289" s="32"/>
      <c r="AA289" s="32"/>
      <c r="AB289" s="32"/>
    </row>
    <row r="290" spans="1:28" hidden="1" x14ac:dyDescent="0.25">
      <c r="A290" t="s">
        <v>92</v>
      </c>
      <c r="B290">
        <v>23</v>
      </c>
      <c r="C290" s="1" t="s">
        <v>96</v>
      </c>
      <c r="D290" s="1">
        <v>0.9415</v>
      </c>
      <c r="E290" s="2">
        <v>44378</v>
      </c>
      <c r="F290" s="2">
        <v>44742</v>
      </c>
      <c r="G290" s="1" t="s">
        <v>44</v>
      </c>
      <c r="H290" t="s">
        <v>38</v>
      </c>
      <c r="I290" s="3">
        <v>20</v>
      </c>
      <c r="J290" s="3">
        <f t="shared" si="121"/>
        <v>433.33333333333331</v>
      </c>
      <c r="O290" s="3">
        <v>19</v>
      </c>
      <c r="P290" s="3">
        <f t="shared" si="125"/>
        <v>411.66666666666669</v>
      </c>
      <c r="T290" s="3">
        <v>16</v>
      </c>
      <c r="U290" s="3">
        <f t="shared" si="126"/>
        <v>346.66666666666669</v>
      </c>
      <c r="Y290" s="3">
        <v>8</v>
      </c>
    </row>
    <row r="291" spans="1:28" hidden="1" x14ac:dyDescent="0.25">
      <c r="A291" t="s">
        <v>92</v>
      </c>
      <c r="B291">
        <v>23</v>
      </c>
      <c r="C291" s="1" t="s">
        <v>96</v>
      </c>
      <c r="D291" s="1">
        <v>0.9415</v>
      </c>
      <c r="E291" s="2">
        <v>44378</v>
      </c>
      <c r="F291" s="2">
        <v>44742</v>
      </c>
      <c r="G291" s="1" t="s">
        <v>45</v>
      </c>
      <c r="H291" t="s">
        <v>38</v>
      </c>
      <c r="I291" s="3">
        <v>48</v>
      </c>
      <c r="J291" s="3">
        <f t="shared" si="121"/>
        <v>1040</v>
      </c>
      <c r="O291" s="3">
        <v>44.4</v>
      </c>
      <c r="P291" s="3">
        <f t="shared" si="125"/>
        <v>962</v>
      </c>
      <c r="T291" s="3">
        <v>42</v>
      </c>
      <c r="U291" s="3">
        <f t="shared" si="126"/>
        <v>910</v>
      </c>
      <c r="Y291" s="3">
        <v>21</v>
      </c>
    </row>
    <row r="292" spans="1:28" s="29" customFormat="1" x14ac:dyDescent="0.25">
      <c r="A292" s="29" t="s">
        <v>92</v>
      </c>
      <c r="B292">
        <v>30</v>
      </c>
      <c r="C292" s="30" t="s">
        <v>97</v>
      </c>
      <c r="D292" s="30">
        <v>0.93940000000000001</v>
      </c>
      <c r="E292" s="2">
        <v>44378</v>
      </c>
      <c r="F292" s="2">
        <v>44742</v>
      </c>
      <c r="G292" s="30" t="s">
        <v>37</v>
      </c>
      <c r="H292" s="30" t="s">
        <v>38</v>
      </c>
      <c r="I292" s="31">
        <v>40</v>
      </c>
      <c r="J292" s="31">
        <f t="shared" si="121"/>
        <v>866.66666666666663</v>
      </c>
      <c r="K292" s="32">
        <f t="shared" ref="K292:M297" si="133">IF($G292="INF",$J292-H$3*$D292,IF(OR($G292="TOD", $G292="2YR"),$J292-H$4*$D292,$J292-H$5*$D292))</f>
        <v>-414.67493333333334</v>
      </c>
      <c r="L292" s="32">
        <f t="shared" si="133"/>
        <v>-658.91893333333348</v>
      </c>
      <c r="M292" s="32">
        <f t="shared" si="133"/>
        <v>-870.28393333333349</v>
      </c>
      <c r="N292" s="32"/>
      <c r="O292" s="33">
        <v>37</v>
      </c>
      <c r="P292" s="31">
        <f t="shared" si="125"/>
        <v>801.66666666666663</v>
      </c>
      <c r="Q292" s="32">
        <f t="shared" ref="Q292:S297" si="134">IF($P292=0,0,$P292-(P$3*$D292))</f>
        <v>-127.39993333333337</v>
      </c>
      <c r="R292" s="32">
        <f t="shared" si="134"/>
        <v>-226.9763333333334</v>
      </c>
      <c r="S292" s="32">
        <f t="shared" si="134"/>
        <v>-362.24993333333339</v>
      </c>
      <c r="T292" s="33">
        <v>35</v>
      </c>
      <c r="U292" s="31">
        <f t="shared" si="126"/>
        <v>758.33333333333337</v>
      </c>
      <c r="V292" s="32">
        <f t="shared" ref="V292:X297" si="135">IF($U292=0,0,$U292-(P$3*$D292))</f>
        <v>-170.73326666666662</v>
      </c>
      <c r="W292" s="32">
        <f t="shared" si="135"/>
        <v>-270.30966666666666</v>
      </c>
      <c r="X292" s="32">
        <f t="shared" si="135"/>
        <v>-405.58326666666665</v>
      </c>
      <c r="Y292" s="3">
        <v>17.5</v>
      </c>
      <c r="Z292" s="32"/>
      <c r="AA292" s="32"/>
      <c r="AB292" s="32"/>
    </row>
    <row r="293" spans="1:28" s="29" customFormat="1" x14ac:dyDescent="0.25">
      <c r="A293" s="29" t="s">
        <v>92</v>
      </c>
      <c r="B293">
        <v>30</v>
      </c>
      <c r="C293" s="30" t="s">
        <v>97</v>
      </c>
      <c r="D293" s="30">
        <v>0.93940000000000001</v>
      </c>
      <c r="E293" s="2">
        <v>44378</v>
      </c>
      <c r="F293" s="2">
        <v>44742</v>
      </c>
      <c r="G293" s="30" t="s">
        <v>39</v>
      </c>
      <c r="H293" s="30" t="s">
        <v>38</v>
      </c>
      <c r="I293" s="31">
        <v>33</v>
      </c>
      <c r="J293" s="31">
        <f t="shared" si="121"/>
        <v>715</v>
      </c>
      <c r="K293" s="32">
        <f t="shared" si="133"/>
        <v>-27.125999999999976</v>
      </c>
      <c r="L293" s="32">
        <f t="shared" si="133"/>
        <v>-151.1268</v>
      </c>
      <c r="M293" s="32">
        <f t="shared" si="133"/>
        <v>-640.55420000000004</v>
      </c>
      <c r="N293" s="32"/>
      <c r="O293" s="33">
        <v>30</v>
      </c>
      <c r="P293" s="31">
        <f t="shared" si="125"/>
        <v>650</v>
      </c>
      <c r="Q293" s="32">
        <f t="shared" si="134"/>
        <v>-279.06659999999999</v>
      </c>
      <c r="R293" s="32">
        <f t="shared" si="134"/>
        <v>-378.64300000000003</v>
      </c>
      <c r="S293" s="32">
        <f t="shared" si="134"/>
        <v>-513.91660000000002</v>
      </c>
      <c r="T293" s="33">
        <v>28</v>
      </c>
      <c r="U293" s="31">
        <f t="shared" si="126"/>
        <v>606.66666666666663</v>
      </c>
      <c r="V293" s="32">
        <f t="shared" si="135"/>
        <v>-322.39993333333337</v>
      </c>
      <c r="W293" s="32">
        <f t="shared" si="135"/>
        <v>-421.9763333333334</v>
      </c>
      <c r="X293" s="32">
        <f t="shared" si="135"/>
        <v>-557.24993333333339</v>
      </c>
      <c r="Y293" s="3">
        <v>14</v>
      </c>
      <c r="Z293" s="32"/>
      <c r="AA293" s="32"/>
      <c r="AB293" s="32"/>
    </row>
    <row r="294" spans="1:28" s="29" customFormat="1" x14ac:dyDescent="0.25">
      <c r="A294" s="29" t="s">
        <v>92</v>
      </c>
      <c r="B294">
        <v>30</v>
      </c>
      <c r="C294" s="30" t="s">
        <v>97</v>
      </c>
      <c r="D294" s="30">
        <v>0.93940000000000001</v>
      </c>
      <c r="E294" s="2">
        <v>44378</v>
      </c>
      <c r="F294" s="2">
        <v>44742</v>
      </c>
      <c r="G294" s="30" t="s">
        <v>40</v>
      </c>
      <c r="H294" s="30" t="s">
        <v>38</v>
      </c>
      <c r="I294" s="31">
        <v>32</v>
      </c>
      <c r="J294" s="31">
        <f t="shared" si="121"/>
        <v>693.33333333333337</v>
      </c>
      <c r="K294" s="32">
        <f t="shared" si="133"/>
        <v>-48.792666666666605</v>
      </c>
      <c r="L294" s="32">
        <f t="shared" si="133"/>
        <v>-172.79346666666663</v>
      </c>
      <c r="M294" s="32">
        <f t="shared" si="133"/>
        <v>-662.22086666666667</v>
      </c>
      <c r="N294" s="32"/>
      <c r="O294" s="33">
        <v>28</v>
      </c>
      <c r="P294" s="31">
        <f t="shared" si="125"/>
        <v>606.66666666666663</v>
      </c>
      <c r="Q294" s="32">
        <f t="shared" si="134"/>
        <v>-322.39993333333337</v>
      </c>
      <c r="R294" s="32">
        <f t="shared" si="134"/>
        <v>-421.9763333333334</v>
      </c>
      <c r="S294" s="32">
        <f t="shared" si="134"/>
        <v>-557.24993333333339</v>
      </c>
      <c r="T294" s="33">
        <v>26</v>
      </c>
      <c r="U294" s="31">
        <f t="shared" si="126"/>
        <v>563.33333333333337</v>
      </c>
      <c r="V294" s="32">
        <f t="shared" si="135"/>
        <v>-365.73326666666662</v>
      </c>
      <c r="W294" s="32">
        <f t="shared" si="135"/>
        <v>-465.30966666666666</v>
      </c>
      <c r="X294" s="32">
        <f t="shared" si="135"/>
        <v>-600.58326666666665</v>
      </c>
      <c r="Y294" s="3">
        <v>13</v>
      </c>
      <c r="Z294" s="32"/>
      <c r="AA294" s="32"/>
      <c r="AB294" s="32"/>
    </row>
    <row r="295" spans="1:28" s="29" customFormat="1" x14ac:dyDescent="0.25">
      <c r="A295" s="29" t="s">
        <v>92</v>
      </c>
      <c r="B295">
        <v>30</v>
      </c>
      <c r="C295" s="30" t="s">
        <v>97</v>
      </c>
      <c r="D295" s="30">
        <v>0.93940000000000001</v>
      </c>
      <c r="E295" s="2">
        <v>44378</v>
      </c>
      <c r="F295" s="2">
        <v>44742</v>
      </c>
      <c r="G295" s="30" t="s">
        <v>41</v>
      </c>
      <c r="H295" s="30" t="s">
        <v>38</v>
      </c>
      <c r="I295" s="31">
        <v>29</v>
      </c>
      <c r="J295" s="31">
        <f t="shared" si="121"/>
        <v>628.33333333333337</v>
      </c>
      <c r="K295" s="32">
        <f t="shared" si="133"/>
        <v>-31.125466666666625</v>
      </c>
      <c r="L295" s="32">
        <f t="shared" si="133"/>
        <v>-137.27766666666662</v>
      </c>
      <c r="M295" s="32">
        <f t="shared" si="133"/>
        <v>-422.85526666666658</v>
      </c>
      <c r="N295" s="32"/>
      <c r="O295" s="33">
        <v>27</v>
      </c>
      <c r="P295" s="31">
        <f t="shared" si="125"/>
        <v>585</v>
      </c>
      <c r="Q295" s="32">
        <f t="shared" si="134"/>
        <v>-344.06659999999999</v>
      </c>
      <c r="R295" s="32">
        <f t="shared" si="134"/>
        <v>-443.64300000000003</v>
      </c>
      <c r="S295" s="32">
        <f t="shared" si="134"/>
        <v>-578.91660000000002</v>
      </c>
      <c r="T295" s="33">
        <v>23</v>
      </c>
      <c r="U295" s="31">
        <f t="shared" si="126"/>
        <v>498.33333333333331</v>
      </c>
      <c r="V295" s="32">
        <f t="shared" si="135"/>
        <v>-430.73326666666668</v>
      </c>
      <c r="W295" s="32">
        <f t="shared" si="135"/>
        <v>-530.30966666666677</v>
      </c>
      <c r="X295" s="32">
        <f t="shared" si="135"/>
        <v>-665.58326666666676</v>
      </c>
      <c r="Y295" s="3">
        <v>11.5</v>
      </c>
      <c r="Z295" s="32"/>
      <c r="AA295" s="32"/>
      <c r="AB295" s="32"/>
    </row>
    <row r="296" spans="1:28" s="29" customFormat="1" x14ac:dyDescent="0.25">
      <c r="A296" s="29" t="s">
        <v>92</v>
      </c>
      <c r="B296">
        <v>30</v>
      </c>
      <c r="C296" s="30" t="s">
        <v>97</v>
      </c>
      <c r="D296" s="30">
        <v>0.93940000000000001</v>
      </c>
      <c r="E296" s="2">
        <v>44378</v>
      </c>
      <c r="F296" s="2">
        <v>44742</v>
      </c>
      <c r="G296" s="30" t="s">
        <v>42</v>
      </c>
      <c r="H296" s="30" t="s">
        <v>38</v>
      </c>
      <c r="I296" s="31">
        <v>28</v>
      </c>
      <c r="J296" s="31">
        <f t="shared" si="121"/>
        <v>606.66666666666663</v>
      </c>
      <c r="K296" s="32">
        <f t="shared" si="133"/>
        <v>-52.792133333333368</v>
      </c>
      <c r="L296" s="32">
        <f t="shared" si="133"/>
        <v>-158.94433333333336</v>
      </c>
      <c r="M296" s="32">
        <f t="shared" si="133"/>
        <v>-444.52193333333332</v>
      </c>
      <c r="N296" s="32"/>
      <c r="O296" s="33">
        <v>26</v>
      </c>
      <c r="P296" s="31">
        <f t="shared" si="125"/>
        <v>563.33333333333337</v>
      </c>
      <c r="Q296" s="32">
        <f t="shared" si="134"/>
        <v>-365.73326666666662</v>
      </c>
      <c r="R296" s="32">
        <f t="shared" si="134"/>
        <v>-465.30966666666666</v>
      </c>
      <c r="S296" s="32">
        <f t="shared" si="134"/>
        <v>-600.58326666666665</v>
      </c>
      <c r="T296" s="33">
        <v>21</v>
      </c>
      <c r="U296" s="31">
        <f t="shared" si="126"/>
        <v>455</v>
      </c>
      <c r="V296" s="32">
        <f t="shared" si="135"/>
        <v>-474.06659999999999</v>
      </c>
      <c r="W296" s="32">
        <f t="shared" si="135"/>
        <v>-573.64300000000003</v>
      </c>
      <c r="X296" s="32">
        <f t="shared" si="135"/>
        <v>-708.91660000000002</v>
      </c>
      <c r="Y296" s="3">
        <v>10.5</v>
      </c>
      <c r="Z296" s="32"/>
      <c r="AA296" s="32"/>
      <c r="AB296" s="32"/>
    </row>
    <row r="297" spans="1:28" s="29" customFormat="1" x14ac:dyDescent="0.25">
      <c r="A297" s="29" t="s">
        <v>92</v>
      </c>
      <c r="B297">
        <v>30</v>
      </c>
      <c r="C297" s="30" t="s">
        <v>97</v>
      </c>
      <c r="D297" s="30">
        <v>0.93940000000000001</v>
      </c>
      <c r="E297" s="2">
        <v>44378</v>
      </c>
      <c r="F297" s="2">
        <v>44742</v>
      </c>
      <c r="G297" s="30" t="s">
        <v>43</v>
      </c>
      <c r="H297" s="30" t="s">
        <v>38</v>
      </c>
      <c r="I297" s="31">
        <v>28</v>
      </c>
      <c r="J297" s="31">
        <f t="shared" si="121"/>
        <v>606.66666666666663</v>
      </c>
      <c r="K297" s="32">
        <f t="shared" si="133"/>
        <v>-52.792133333333368</v>
      </c>
      <c r="L297" s="32">
        <f t="shared" si="133"/>
        <v>-158.94433333333336</v>
      </c>
      <c r="M297" s="32">
        <f t="shared" si="133"/>
        <v>-444.52193333333332</v>
      </c>
      <c r="N297" s="32"/>
      <c r="O297" s="33">
        <v>26</v>
      </c>
      <c r="P297" s="31">
        <f t="shared" si="125"/>
        <v>563.33333333333337</v>
      </c>
      <c r="Q297" s="32">
        <f t="shared" si="134"/>
        <v>-365.73326666666662</v>
      </c>
      <c r="R297" s="32">
        <f t="shared" si="134"/>
        <v>-465.30966666666666</v>
      </c>
      <c r="S297" s="32">
        <f t="shared" si="134"/>
        <v>-600.58326666666665</v>
      </c>
      <c r="T297" s="33">
        <v>21</v>
      </c>
      <c r="U297" s="31">
        <f t="shared" si="126"/>
        <v>455</v>
      </c>
      <c r="V297" s="32">
        <f t="shared" si="135"/>
        <v>-474.06659999999999</v>
      </c>
      <c r="W297" s="32">
        <f t="shared" si="135"/>
        <v>-573.64300000000003</v>
      </c>
      <c r="X297" s="32">
        <f t="shared" si="135"/>
        <v>-708.91660000000002</v>
      </c>
      <c r="Y297" s="3">
        <v>10.5</v>
      </c>
      <c r="Z297" s="32"/>
      <c r="AA297" s="32"/>
      <c r="AB297" s="32"/>
    </row>
    <row r="298" spans="1:28" hidden="1" x14ac:dyDescent="0.25">
      <c r="A298" t="s">
        <v>92</v>
      </c>
      <c r="B298">
        <v>30</v>
      </c>
      <c r="C298" s="1" t="s">
        <v>97</v>
      </c>
      <c r="D298" s="1">
        <v>0.93940000000000001</v>
      </c>
      <c r="E298" s="2">
        <v>44378</v>
      </c>
      <c r="F298" s="2">
        <v>44742</v>
      </c>
      <c r="G298" s="1" t="s">
        <v>44</v>
      </c>
      <c r="H298" t="s">
        <v>38</v>
      </c>
      <c r="I298" s="3">
        <v>20</v>
      </c>
      <c r="J298" s="3">
        <f t="shared" si="121"/>
        <v>433.33333333333331</v>
      </c>
      <c r="O298" s="3">
        <v>19</v>
      </c>
      <c r="P298" s="3">
        <f t="shared" si="125"/>
        <v>411.66666666666669</v>
      </c>
      <c r="T298" s="3">
        <v>16</v>
      </c>
      <c r="U298" s="3">
        <f t="shared" si="126"/>
        <v>346.66666666666669</v>
      </c>
      <c r="Y298" s="3">
        <v>8</v>
      </c>
    </row>
    <row r="299" spans="1:28" hidden="1" x14ac:dyDescent="0.25">
      <c r="A299" t="s">
        <v>92</v>
      </c>
      <c r="B299">
        <v>30</v>
      </c>
      <c r="C299" s="1" t="s">
        <v>97</v>
      </c>
      <c r="D299" s="1">
        <v>0.93940000000000001</v>
      </c>
      <c r="E299" s="2">
        <v>44378</v>
      </c>
      <c r="F299" s="2">
        <v>44742</v>
      </c>
      <c r="G299" s="1" t="s">
        <v>45</v>
      </c>
      <c r="H299" t="s">
        <v>38</v>
      </c>
      <c r="I299" s="3">
        <v>48</v>
      </c>
      <c r="J299" s="3">
        <f t="shared" si="121"/>
        <v>1040</v>
      </c>
      <c r="O299" s="3">
        <v>44.4</v>
      </c>
      <c r="P299" s="3">
        <f t="shared" si="125"/>
        <v>962</v>
      </c>
      <c r="T299" s="3">
        <v>42</v>
      </c>
      <c r="U299" s="3">
        <f t="shared" si="126"/>
        <v>910</v>
      </c>
      <c r="Y299" s="3">
        <v>21</v>
      </c>
    </row>
    <row r="300" spans="1:28" s="29" customFormat="1" x14ac:dyDescent="0.25">
      <c r="A300" s="29" t="s">
        <v>92</v>
      </c>
      <c r="B300">
        <v>32</v>
      </c>
      <c r="C300" s="30" t="s">
        <v>98</v>
      </c>
      <c r="D300" s="30">
        <v>0.92700000000000005</v>
      </c>
      <c r="E300" s="2">
        <v>44378</v>
      </c>
      <c r="F300" s="2">
        <v>44742</v>
      </c>
      <c r="G300" s="30" t="s">
        <v>37</v>
      </c>
      <c r="H300" s="30" t="s">
        <v>38</v>
      </c>
      <c r="I300" s="31">
        <v>40</v>
      </c>
      <c r="J300" s="31">
        <f t="shared" si="121"/>
        <v>866.66666666666663</v>
      </c>
      <c r="K300" s="32">
        <f t="shared" ref="K300:M305" si="136">IF($G300="INF",$J300-H$3*$D300,IF(OR($G300="TOD", $G300="2YR"),$J300-H$4*$D300,$J300-H$5*$D300))</f>
        <v>-397.76133333333348</v>
      </c>
      <c r="L300" s="32">
        <f t="shared" si="136"/>
        <v>-638.78133333333346</v>
      </c>
      <c r="M300" s="32">
        <f t="shared" si="136"/>
        <v>-847.35633333333351</v>
      </c>
      <c r="N300" s="32"/>
      <c r="O300" s="33">
        <v>37</v>
      </c>
      <c r="P300" s="31">
        <f t="shared" si="125"/>
        <v>801.66666666666663</v>
      </c>
      <c r="Q300" s="32">
        <f t="shared" ref="Q300:S305" si="137">IF($P300=0,0,$P300-(P$3*$D300))</f>
        <v>-115.13633333333337</v>
      </c>
      <c r="R300" s="32">
        <f t="shared" si="137"/>
        <v>-213.39833333333343</v>
      </c>
      <c r="S300" s="32">
        <f t="shared" si="137"/>
        <v>-346.88633333333348</v>
      </c>
      <c r="T300" s="33">
        <v>35</v>
      </c>
      <c r="U300" s="31">
        <f t="shared" si="126"/>
        <v>758.33333333333337</v>
      </c>
      <c r="V300" s="32">
        <f t="shared" ref="V300:X305" si="138">IF($U300=0,0,$U300-(P$3*$D300))</f>
        <v>-158.46966666666663</v>
      </c>
      <c r="W300" s="32">
        <f t="shared" si="138"/>
        <v>-256.73166666666668</v>
      </c>
      <c r="X300" s="32">
        <f t="shared" si="138"/>
        <v>-390.21966666666674</v>
      </c>
      <c r="Y300" s="3">
        <v>17.5</v>
      </c>
      <c r="Z300" s="32"/>
      <c r="AA300" s="32"/>
      <c r="AB300" s="32"/>
    </row>
    <row r="301" spans="1:28" s="29" customFormat="1" x14ac:dyDescent="0.25">
      <c r="A301" s="29" t="s">
        <v>92</v>
      </c>
      <c r="B301">
        <v>32</v>
      </c>
      <c r="C301" s="30" t="s">
        <v>98</v>
      </c>
      <c r="D301" s="30">
        <v>0.92700000000000005</v>
      </c>
      <c r="E301" s="2">
        <v>44378</v>
      </c>
      <c r="F301" s="2">
        <v>44742</v>
      </c>
      <c r="G301" s="30" t="s">
        <v>39</v>
      </c>
      <c r="H301" s="30" t="s">
        <v>38</v>
      </c>
      <c r="I301" s="31">
        <v>33</v>
      </c>
      <c r="J301" s="31">
        <f t="shared" si="121"/>
        <v>715</v>
      </c>
      <c r="K301" s="32">
        <f t="shared" si="136"/>
        <v>-17.330000000000041</v>
      </c>
      <c r="L301" s="32">
        <f t="shared" si="136"/>
        <v>-139.69400000000007</v>
      </c>
      <c r="M301" s="32">
        <f t="shared" si="136"/>
        <v>-622.66100000000006</v>
      </c>
      <c r="N301" s="32"/>
      <c r="O301" s="33">
        <v>30</v>
      </c>
      <c r="P301" s="31">
        <f t="shared" si="125"/>
        <v>650</v>
      </c>
      <c r="Q301" s="32">
        <f t="shared" si="137"/>
        <v>-266.803</v>
      </c>
      <c r="R301" s="32">
        <f t="shared" si="137"/>
        <v>-365.06500000000005</v>
      </c>
      <c r="S301" s="32">
        <f t="shared" si="137"/>
        <v>-498.55300000000011</v>
      </c>
      <c r="T301" s="33">
        <v>28</v>
      </c>
      <c r="U301" s="31">
        <f t="shared" si="126"/>
        <v>606.66666666666663</v>
      </c>
      <c r="V301" s="32">
        <f t="shared" si="138"/>
        <v>-310.13633333333337</v>
      </c>
      <c r="W301" s="32">
        <f t="shared" si="138"/>
        <v>-408.39833333333343</v>
      </c>
      <c r="X301" s="32">
        <f t="shared" si="138"/>
        <v>-541.88633333333348</v>
      </c>
      <c r="Y301" s="3">
        <v>14</v>
      </c>
      <c r="Z301" s="32"/>
      <c r="AA301" s="32"/>
      <c r="AB301" s="32"/>
    </row>
    <row r="302" spans="1:28" s="29" customFormat="1" x14ac:dyDescent="0.25">
      <c r="A302" s="29" t="s">
        <v>92</v>
      </c>
      <c r="B302">
        <v>32</v>
      </c>
      <c r="C302" s="30" t="s">
        <v>98</v>
      </c>
      <c r="D302" s="30">
        <v>0.92700000000000005</v>
      </c>
      <c r="E302" s="2">
        <v>44378</v>
      </c>
      <c r="F302" s="2">
        <v>44742</v>
      </c>
      <c r="G302" s="30" t="s">
        <v>40</v>
      </c>
      <c r="H302" s="30" t="s">
        <v>38</v>
      </c>
      <c r="I302" s="31">
        <v>32</v>
      </c>
      <c r="J302" s="31">
        <f t="shared" si="121"/>
        <v>693.33333333333337</v>
      </c>
      <c r="K302" s="32">
        <f t="shared" si="136"/>
        <v>-38.99666666666667</v>
      </c>
      <c r="L302" s="32">
        <f t="shared" si="136"/>
        <v>-161.3606666666667</v>
      </c>
      <c r="M302" s="32">
        <f t="shared" si="136"/>
        <v>-644.32766666666669</v>
      </c>
      <c r="N302" s="32"/>
      <c r="O302" s="33">
        <v>28</v>
      </c>
      <c r="P302" s="31">
        <f t="shared" si="125"/>
        <v>606.66666666666663</v>
      </c>
      <c r="Q302" s="32">
        <f t="shared" si="137"/>
        <v>-310.13633333333337</v>
      </c>
      <c r="R302" s="32">
        <f t="shared" si="137"/>
        <v>-408.39833333333343</v>
      </c>
      <c r="S302" s="32">
        <f t="shared" si="137"/>
        <v>-541.88633333333348</v>
      </c>
      <c r="T302" s="33">
        <v>26</v>
      </c>
      <c r="U302" s="31">
        <f t="shared" si="126"/>
        <v>563.33333333333337</v>
      </c>
      <c r="V302" s="32">
        <f t="shared" si="138"/>
        <v>-353.46966666666663</v>
      </c>
      <c r="W302" s="32">
        <f t="shared" si="138"/>
        <v>-451.73166666666668</v>
      </c>
      <c r="X302" s="32">
        <f t="shared" si="138"/>
        <v>-585.21966666666674</v>
      </c>
      <c r="Y302" s="3">
        <v>13</v>
      </c>
      <c r="Z302" s="32"/>
      <c r="AA302" s="32"/>
      <c r="AB302" s="32"/>
    </row>
    <row r="303" spans="1:28" s="29" customFormat="1" x14ac:dyDescent="0.25">
      <c r="A303" s="29" t="s">
        <v>92</v>
      </c>
      <c r="B303">
        <v>32</v>
      </c>
      <c r="C303" s="30" t="s">
        <v>98</v>
      </c>
      <c r="D303" s="30">
        <v>0.92700000000000005</v>
      </c>
      <c r="E303" s="2">
        <v>44378</v>
      </c>
      <c r="F303" s="2">
        <v>44742</v>
      </c>
      <c r="G303" s="30" t="s">
        <v>41</v>
      </c>
      <c r="H303" s="30" t="s">
        <v>38</v>
      </c>
      <c r="I303" s="31">
        <v>29</v>
      </c>
      <c r="J303" s="31">
        <f t="shared" si="121"/>
        <v>628.33333333333337</v>
      </c>
      <c r="K303" s="32">
        <f t="shared" si="136"/>
        <v>-22.420666666666648</v>
      </c>
      <c r="L303" s="32">
        <f t="shared" si="136"/>
        <v>-127.17166666666662</v>
      </c>
      <c r="M303" s="32">
        <f t="shared" si="136"/>
        <v>-408.97966666666673</v>
      </c>
      <c r="N303" s="32"/>
      <c r="O303" s="33">
        <v>27</v>
      </c>
      <c r="P303" s="31">
        <f t="shared" si="125"/>
        <v>585</v>
      </c>
      <c r="Q303" s="32">
        <f t="shared" si="137"/>
        <v>-331.803</v>
      </c>
      <c r="R303" s="32">
        <f t="shared" si="137"/>
        <v>-430.06500000000005</v>
      </c>
      <c r="S303" s="32">
        <f t="shared" si="137"/>
        <v>-563.55300000000011</v>
      </c>
      <c r="T303" s="33">
        <v>23</v>
      </c>
      <c r="U303" s="31">
        <f t="shared" si="126"/>
        <v>498.33333333333331</v>
      </c>
      <c r="V303" s="32">
        <f t="shared" si="138"/>
        <v>-418.46966666666668</v>
      </c>
      <c r="W303" s="32">
        <f t="shared" si="138"/>
        <v>-516.7316666666668</v>
      </c>
      <c r="X303" s="32">
        <f t="shared" si="138"/>
        <v>-650.21966666666685</v>
      </c>
      <c r="Y303" s="3">
        <v>11.5</v>
      </c>
      <c r="Z303" s="32"/>
      <c r="AA303" s="32"/>
      <c r="AB303" s="32"/>
    </row>
    <row r="304" spans="1:28" s="29" customFormat="1" x14ac:dyDescent="0.25">
      <c r="A304" s="29" t="s">
        <v>92</v>
      </c>
      <c r="B304">
        <v>32</v>
      </c>
      <c r="C304" s="30" t="s">
        <v>98</v>
      </c>
      <c r="D304" s="30">
        <v>0.92700000000000005</v>
      </c>
      <c r="E304" s="2">
        <v>44378</v>
      </c>
      <c r="F304" s="2">
        <v>44742</v>
      </c>
      <c r="G304" s="30" t="s">
        <v>42</v>
      </c>
      <c r="H304" s="30" t="s">
        <v>38</v>
      </c>
      <c r="I304" s="31">
        <v>28</v>
      </c>
      <c r="J304" s="31">
        <f t="shared" si="121"/>
        <v>606.66666666666663</v>
      </c>
      <c r="K304" s="32">
        <f t="shared" si="136"/>
        <v>-44.08733333333339</v>
      </c>
      <c r="L304" s="32">
        <f t="shared" si="136"/>
        <v>-148.83833333333337</v>
      </c>
      <c r="M304" s="32">
        <f t="shared" si="136"/>
        <v>-430.64633333333347</v>
      </c>
      <c r="N304" s="32"/>
      <c r="O304" s="33">
        <v>26</v>
      </c>
      <c r="P304" s="31">
        <f t="shared" si="125"/>
        <v>563.33333333333337</v>
      </c>
      <c r="Q304" s="32">
        <f t="shared" si="137"/>
        <v>-353.46966666666663</v>
      </c>
      <c r="R304" s="32">
        <f t="shared" si="137"/>
        <v>-451.73166666666668</v>
      </c>
      <c r="S304" s="32">
        <f t="shared" si="137"/>
        <v>-585.21966666666674</v>
      </c>
      <c r="T304" s="33">
        <v>21</v>
      </c>
      <c r="U304" s="31">
        <f t="shared" si="126"/>
        <v>455</v>
      </c>
      <c r="V304" s="32">
        <f t="shared" si="138"/>
        <v>-461.803</v>
      </c>
      <c r="W304" s="32">
        <f t="shared" si="138"/>
        <v>-560.06500000000005</v>
      </c>
      <c r="X304" s="32">
        <f t="shared" si="138"/>
        <v>-693.55300000000011</v>
      </c>
      <c r="Y304" s="3">
        <v>10.5</v>
      </c>
      <c r="Z304" s="32"/>
      <c r="AA304" s="32"/>
      <c r="AB304" s="32"/>
    </row>
    <row r="305" spans="1:28" s="29" customFormat="1" x14ac:dyDescent="0.25">
      <c r="A305" s="29" t="s">
        <v>92</v>
      </c>
      <c r="B305">
        <v>32</v>
      </c>
      <c r="C305" s="30" t="s">
        <v>98</v>
      </c>
      <c r="D305" s="30">
        <v>0.92700000000000005</v>
      </c>
      <c r="E305" s="2">
        <v>44378</v>
      </c>
      <c r="F305" s="2">
        <v>44742</v>
      </c>
      <c r="G305" s="30" t="s">
        <v>43</v>
      </c>
      <c r="H305" s="30" t="s">
        <v>38</v>
      </c>
      <c r="I305" s="31">
        <v>28</v>
      </c>
      <c r="J305" s="31">
        <f t="shared" si="121"/>
        <v>606.66666666666663</v>
      </c>
      <c r="K305" s="32">
        <f t="shared" si="136"/>
        <v>-44.08733333333339</v>
      </c>
      <c r="L305" s="32">
        <f t="shared" si="136"/>
        <v>-148.83833333333337</v>
      </c>
      <c r="M305" s="32">
        <f t="shared" si="136"/>
        <v>-430.64633333333347</v>
      </c>
      <c r="N305" s="32"/>
      <c r="O305" s="33">
        <v>26</v>
      </c>
      <c r="P305" s="31">
        <f t="shared" si="125"/>
        <v>563.33333333333337</v>
      </c>
      <c r="Q305" s="32">
        <f t="shared" si="137"/>
        <v>-353.46966666666663</v>
      </c>
      <c r="R305" s="32">
        <f t="shared" si="137"/>
        <v>-451.73166666666668</v>
      </c>
      <c r="S305" s="32">
        <f t="shared" si="137"/>
        <v>-585.21966666666674</v>
      </c>
      <c r="T305" s="33">
        <v>21</v>
      </c>
      <c r="U305" s="31">
        <f t="shared" si="126"/>
        <v>455</v>
      </c>
      <c r="V305" s="32">
        <f t="shared" si="138"/>
        <v>-461.803</v>
      </c>
      <c r="W305" s="32">
        <f t="shared" si="138"/>
        <v>-560.06500000000005</v>
      </c>
      <c r="X305" s="32">
        <f t="shared" si="138"/>
        <v>-693.55300000000011</v>
      </c>
      <c r="Y305" s="3">
        <v>10.5</v>
      </c>
      <c r="Z305" s="32"/>
      <c r="AA305" s="32"/>
      <c r="AB305" s="32"/>
    </row>
    <row r="306" spans="1:28" hidden="1" x14ac:dyDescent="0.25">
      <c r="A306" t="s">
        <v>92</v>
      </c>
      <c r="B306">
        <v>32</v>
      </c>
      <c r="C306" s="1" t="s">
        <v>98</v>
      </c>
      <c r="D306" s="1">
        <v>0.92700000000000005</v>
      </c>
      <c r="E306" s="2">
        <v>44378</v>
      </c>
      <c r="F306" s="2">
        <v>44742</v>
      </c>
      <c r="G306" s="1" t="s">
        <v>44</v>
      </c>
      <c r="H306" t="s">
        <v>38</v>
      </c>
      <c r="I306" s="3">
        <v>20</v>
      </c>
      <c r="J306" s="3">
        <f t="shared" si="121"/>
        <v>433.33333333333331</v>
      </c>
      <c r="O306" s="3">
        <v>19</v>
      </c>
      <c r="P306" s="3">
        <f t="shared" si="125"/>
        <v>411.66666666666669</v>
      </c>
      <c r="T306" s="3">
        <v>16</v>
      </c>
      <c r="U306" s="3">
        <f t="shared" si="126"/>
        <v>346.66666666666669</v>
      </c>
      <c r="Y306" s="3">
        <v>8</v>
      </c>
    </row>
    <row r="307" spans="1:28" hidden="1" x14ac:dyDescent="0.25">
      <c r="A307" t="s">
        <v>92</v>
      </c>
      <c r="B307">
        <v>32</v>
      </c>
      <c r="C307" s="1" t="s">
        <v>98</v>
      </c>
      <c r="D307" s="1">
        <v>0.92700000000000005</v>
      </c>
      <c r="E307" s="2">
        <v>44378</v>
      </c>
      <c r="F307" s="2">
        <v>44742</v>
      </c>
      <c r="G307" s="1" t="s">
        <v>45</v>
      </c>
      <c r="H307" t="s">
        <v>38</v>
      </c>
      <c r="I307" s="3">
        <v>48</v>
      </c>
      <c r="J307" s="3">
        <f t="shared" si="121"/>
        <v>1040</v>
      </c>
      <c r="O307" s="3">
        <v>44.4</v>
      </c>
      <c r="P307" s="3">
        <f t="shared" si="125"/>
        <v>962</v>
      </c>
      <c r="T307" s="3">
        <v>42</v>
      </c>
      <c r="U307" s="3">
        <f t="shared" si="126"/>
        <v>910</v>
      </c>
      <c r="Y307" s="3">
        <v>21</v>
      </c>
    </row>
    <row r="308" spans="1:28" s="29" customFormat="1" x14ac:dyDescent="0.25">
      <c r="A308" s="29" t="s">
        <v>92</v>
      </c>
      <c r="B308">
        <v>67</v>
      </c>
      <c r="C308" s="30" t="s">
        <v>99</v>
      </c>
      <c r="D308" s="30">
        <v>0.93920000000000003</v>
      </c>
      <c r="E308" s="2">
        <v>44378</v>
      </c>
      <c r="F308" s="2">
        <v>44742</v>
      </c>
      <c r="G308" s="30" t="s">
        <v>37</v>
      </c>
      <c r="H308" s="30" t="s">
        <v>38</v>
      </c>
      <c r="I308" s="31">
        <v>40</v>
      </c>
      <c r="J308" s="31">
        <f t="shared" si="121"/>
        <v>866.66666666666663</v>
      </c>
      <c r="K308" s="32">
        <f t="shared" ref="K308:M313" si="139">IF($G308="INF",$J308-H$3*$D308,IF(OR($G308="TOD", $G308="2YR"),$J308-H$4*$D308,$J308-H$5*$D308))</f>
        <v>-414.40213333333338</v>
      </c>
      <c r="L308" s="32">
        <f t="shared" si="139"/>
        <v>-658.59413333333339</v>
      </c>
      <c r="M308" s="32">
        <f t="shared" si="139"/>
        <v>-869.91413333333333</v>
      </c>
      <c r="N308" s="32"/>
      <c r="O308" s="33">
        <v>37</v>
      </c>
      <c r="P308" s="31">
        <f t="shared" si="125"/>
        <v>801.66666666666663</v>
      </c>
      <c r="Q308" s="32">
        <f t="shared" ref="Q308:S313" si="140">IF($P308=0,0,$P308-(P$3*$D308))</f>
        <v>-127.20213333333345</v>
      </c>
      <c r="R308" s="32">
        <f t="shared" si="140"/>
        <v>-226.75733333333335</v>
      </c>
      <c r="S308" s="32">
        <f t="shared" si="140"/>
        <v>-362.00213333333352</v>
      </c>
      <c r="T308" s="33">
        <v>35</v>
      </c>
      <c r="U308" s="31">
        <f t="shared" si="126"/>
        <v>758.33333333333337</v>
      </c>
      <c r="V308" s="32">
        <f t="shared" ref="V308:X313" si="141">IF($U308=0,0,$U308-(P$3*$D308))</f>
        <v>-170.53546666666671</v>
      </c>
      <c r="W308" s="32">
        <f t="shared" si="141"/>
        <v>-270.09066666666661</v>
      </c>
      <c r="X308" s="32">
        <f t="shared" si="141"/>
        <v>-405.33546666666678</v>
      </c>
      <c r="Y308" s="3">
        <v>17.5</v>
      </c>
      <c r="Z308" s="32"/>
      <c r="AA308" s="32"/>
      <c r="AB308" s="32"/>
    </row>
    <row r="309" spans="1:28" s="29" customFormat="1" x14ac:dyDescent="0.25">
      <c r="A309" s="29" t="s">
        <v>92</v>
      </c>
      <c r="B309">
        <v>67</v>
      </c>
      <c r="C309" s="30" t="s">
        <v>99</v>
      </c>
      <c r="D309" s="30">
        <v>0.93920000000000003</v>
      </c>
      <c r="E309" s="2">
        <v>44378</v>
      </c>
      <c r="F309" s="2">
        <v>44742</v>
      </c>
      <c r="G309" s="30" t="s">
        <v>39</v>
      </c>
      <c r="H309" s="30" t="s">
        <v>38</v>
      </c>
      <c r="I309" s="31">
        <v>33</v>
      </c>
      <c r="J309" s="31">
        <f t="shared" si="121"/>
        <v>715</v>
      </c>
      <c r="K309" s="32">
        <f t="shared" si="139"/>
        <v>-26.968000000000075</v>
      </c>
      <c r="L309" s="32">
        <f t="shared" si="139"/>
        <v>-150.94240000000002</v>
      </c>
      <c r="M309" s="32">
        <f t="shared" si="139"/>
        <v>-640.26559999999995</v>
      </c>
      <c r="N309" s="32"/>
      <c r="O309" s="33">
        <v>30</v>
      </c>
      <c r="P309" s="31">
        <f t="shared" si="125"/>
        <v>650</v>
      </c>
      <c r="Q309" s="32">
        <f t="shared" si="140"/>
        <v>-278.86880000000008</v>
      </c>
      <c r="R309" s="32">
        <f t="shared" si="140"/>
        <v>-378.42399999999998</v>
      </c>
      <c r="S309" s="32">
        <f t="shared" si="140"/>
        <v>-513.66880000000015</v>
      </c>
      <c r="T309" s="33">
        <v>28</v>
      </c>
      <c r="U309" s="31">
        <f t="shared" si="126"/>
        <v>606.66666666666663</v>
      </c>
      <c r="V309" s="32">
        <f t="shared" si="141"/>
        <v>-322.20213333333345</v>
      </c>
      <c r="W309" s="32">
        <f t="shared" si="141"/>
        <v>-421.75733333333335</v>
      </c>
      <c r="X309" s="32">
        <f t="shared" si="141"/>
        <v>-557.00213333333352</v>
      </c>
      <c r="Y309" s="3">
        <v>14</v>
      </c>
      <c r="Z309" s="32"/>
      <c r="AA309" s="32"/>
      <c r="AB309" s="32"/>
    </row>
    <row r="310" spans="1:28" s="29" customFormat="1" x14ac:dyDescent="0.25">
      <c r="A310" s="29" t="s">
        <v>92</v>
      </c>
      <c r="B310">
        <v>67</v>
      </c>
      <c r="C310" s="30" t="s">
        <v>99</v>
      </c>
      <c r="D310" s="30">
        <v>0.93920000000000003</v>
      </c>
      <c r="E310" s="2">
        <v>44378</v>
      </c>
      <c r="F310" s="2">
        <v>44742</v>
      </c>
      <c r="G310" s="30" t="s">
        <v>40</v>
      </c>
      <c r="H310" s="30" t="s">
        <v>38</v>
      </c>
      <c r="I310" s="31">
        <v>32</v>
      </c>
      <c r="J310" s="31">
        <f t="shared" si="121"/>
        <v>693.33333333333337</v>
      </c>
      <c r="K310" s="32">
        <f t="shared" si="139"/>
        <v>-48.634666666666703</v>
      </c>
      <c r="L310" s="32">
        <f t="shared" si="139"/>
        <v>-172.60906666666665</v>
      </c>
      <c r="M310" s="32">
        <f t="shared" si="139"/>
        <v>-661.93226666666658</v>
      </c>
      <c r="N310" s="32"/>
      <c r="O310" s="33">
        <v>28</v>
      </c>
      <c r="P310" s="31">
        <f t="shared" si="125"/>
        <v>606.66666666666663</v>
      </c>
      <c r="Q310" s="32">
        <f t="shared" si="140"/>
        <v>-322.20213333333345</v>
      </c>
      <c r="R310" s="32">
        <f t="shared" si="140"/>
        <v>-421.75733333333335</v>
      </c>
      <c r="S310" s="32">
        <f t="shared" si="140"/>
        <v>-557.00213333333352</v>
      </c>
      <c r="T310" s="33">
        <v>26</v>
      </c>
      <c r="U310" s="31">
        <f t="shared" si="126"/>
        <v>563.33333333333337</v>
      </c>
      <c r="V310" s="32">
        <f t="shared" si="141"/>
        <v>-365.53546666666671</v>
      </c>
      <c r="W310" s="32">
        <f t="shared" si="141"/>
        <v>-465.09066666666661</v>
      </c>
      <c r="X310" s="32">
        <f t="shared" si="141"/>
        <v>-600.33546666666678</v>
      </c>
      <c r="Y310" s="3">
        <v>13</v>
      </c>
      <c r="Z310" s="32"/>
      <c r="AA310" s="32"/>
      <c r="AB310" s="32"/>
    </row>
    <row r="311" spans="1:28" s="29" customFormat="1" x14ac:dyDescent="0.25">
      <c r="A311" s="29" t="s">
        <v>92</v>
      </c>
      <c r="B311">
        <v>67</v>
      </c>
      <c r="C311" s="30" t="s">
        <v>99</v>
      </c>
      <c r="D311" s="30">
        <v>0.93920000000000003</v>
      </c>
      <c r="E311" s="2">
        <v>44378</v>
      </c>
      <c r="F311" s="2">
        <v>44742</v>
      </c>
      <c r="G311" s="30" t="s">
        <v>41</v>
      </c>
      <c r="H311" s="30" t="s">
        <v>38</v>
      </c>
      <c r="I311" s="31">
        <v>29</v>
      </c>
      <c r="J311" s="31">
        <f t="shared" si="121"/>
        <v>628.33333333333337</v>
      </c>
      <c r="K311" s="32">
        <f t="shared" si="139"/>
        <v>-30.985066666666626</v>
      </c>
      <c r="L311" s="32">
        <f t="shared" si="139"/>
        <v>-137.11466666666661</v>
      </c>
      <c r="M311" s="32">
        <f t="shared" si="139"/>
        <v>-422.6314666666666</v>
      </c>
      <c r="N311" s="32"/>
      <c r="O311" s="33">
        <v>27</v>
      </c>
      <c r="P311" s="31">
        <f t="shared" si="125"/>
        <v>585</v>
      </c>
      <c r="Q311" s="32">
        <f t="shared" si="140"/>
        <v>-343.86880000000008</v>
      </c>
      <c r="R311" s="32">
        <f t="shared" si="140"/>
        <v>-443.42399999999998</v>
      </c>
      <c r="S311" s="32">
        <f t="shared" si="140"/>
        <v>-578.66880000000015</v>
      </c>
      <c r="T311" s="33">
        <v>23</v>
      </c>
      <c r="U311" s="31">
        <f t="shared" si="126"/>
        <v>498.33333333333331</v>
      </c>
      <c r="V311" s="32">
        <f t="shared" si="141"/>
        <v>-430.53546666666676</v>
      </c>
      <c r="W311" s="32">
        <f t="shared" si="141"/>
        <v>-530.09066666666672</v>
      </c>
      <c r="X311" s="32">
        <f t="shared" si="141"/>
        <v>-665.33546666666689</v>
      </c>
      <c r="Y311" s="3">
        <v>11.5</v>
      </c>
      <c r="Z311" s="32"/>
      <c r="AA311" s="32"/>
      <c r="AB311" s="32"/>
    </row>
    <row r="312" spans="1:28" s="29" customFormat="1" x14ac:dyDescent="0.25">
      <c r="A312" s="29" t="s">
        <v>92</v>
      </c>
      <c r="B312">
        <v>67</v>
      </c>
      <c r="C312" s="30" t="s">
        <v>99</v>
      </c>
      <c r="D312" s="30">
        <v>0.93920000000000003</v>
      </c>
      <c r="E312" s="2">
        <v>44378</v>
      </c>
      <c r="F312" s="2">
        <v>44742</v>
      </c>
      <c r="G312" s="30" t="s">
        <v>42</v>
      </c>
      <c r="H312" s="30" t="s">
        <v>38</v>
      </c>
      <c r="I312" s="31">
        <v>28</v>
      </c>
      <c r="J312" s="31">
        <f t="shared" si="121"/>
        <v>606.66666666666663</v>
      </c>
      <c r="K312" s="32">
        <f t="shared" si="139"/>
        <v>-52.651733333333368</v>
      </c>
      <c r="L312" s="32">
        <f t="shared" si="139"/>
        <v>-158.78133333333335</v>
      </c>
      <c r="M312" s="32">
        <f t="shared" si="139"/>
        <v>-444.29813333333334</v>
      </c>
      <c r="N312" s="32"/>
      <c r="O312" s="33">
        <v>26</v>
      </c>
      <c r="P312" s="31">
        <f t="shared" si="125"/>
        <v>563.33333333333337</v>
      </c>
      <c r="Q312" s="32">
        <f t="shared" si="140"/>
        <v>-365.53546666666671</v>
      </c>
      <c r="R312" s="32">
        <f t="shared" si="140"/>
        <v>-465.09066666666661</v>
      </c>
      <c r="S312" s="32">
        <f t="shared" si="140"/>
        <v>-600.33546666666678</v>
      </c>
      <c r="T312" s="33">
        <v>21</v>
      </c>
      <c r="U312" s="31">
        <f t="shared" si="126"/>
        <v>455</v>
      </c>
      <c r="V312" s="32">
        <f t="shared" si="141"/>
        <v>-473.86880000000008</v>
      </c>
      <c r="W312" s="32">
        <f t="shared" si="141"/>
        <v>-573.42399999999998</v>
      </c>
      <c r="X312" s="32">
        <f t="shared" si="141"/>
        <v>-708.66880000000015</v>
      </c>
      <c r="Y312" s="3">
        <v>10.5</v>
      </c>
      <c r="Z312" s="32"/>
      <c r="AA312" s="32"/>
      <c r="AB312" s="32"/>
    </row>
    <row r="313" spans="1:28" s="29" customFormat="1" x14ac:dyDescent="0.25">
      <c r="A313" s="29" t="s">
        <v>92</v>
      </c>
      <c r="B313">
        <v>67</v>
      </c>
      <c r="C313" s="30" t="s">
        <v>99</v>
      </c>
      <c r="D313" s="30">
        <v>0.93920000000000003</v>
      </c>
      <c r="E313" s="2">
        <v>44378</v>
      </c>
      <c r="F313" s="2">
        <v>44742</v>
      </c>
      <c r="G313" s="30" t="s">
        <v>43</v>
      </c>
      <c r="H313" s="30" t="s">
        <v>38</v>
      </c>
      <c r="I313" s="31">
        <v>28</v>
      </c>
      <c r="J313" s="31">
        <f t="shared" si="121"/>
        <v>606.66666666666663</v>
      </c>
      <c r="K313" s="32">
        <f t="shared" si="139"/>
        <v>-52.651733333333368</v>
      </c>
      <c r="L313" s="32">
        <f t="shared" si="139"/>
        <v>-158.78133333333335</v>
      </c>
      <c r="M313" s="32">
        <f t="shared" si="139"/>
        <v>-444.29813333333334</v>
      </c>
      <c r="N313" s="32"/>
      <c r="O313" s="33">
        <v>26</v>
      </c>
      <c r="P313" s="31">
        <f t="shared" si="125"/>
        <v>563.33333333333337</v>
      </c>
      <c r="Q313" s="32">
        <f t="shared" si="140"/>
        <v>-365.53546666666671</v>
      </c>
      <c r="R313" s="32">
        <f t="shared" si="140"/>
        <v>-465.09066666666661</v>
      </c>
      <c r="S313" s="32">
        <f t="shared" si="140"/>
        <v>-600.33546666666678</v>
      </c>
      <c r="T313" s="33">
        <v>21</v>
      </c>
      <c r="U313" s="31">
        <f t="shared" si="126"/>
        <v>455</v>
      </c>
      <c r="V313" s="32">
        <f t="shared" si="141"/>
        <v>-473.86880000000008</v>
      </c>
      <c r="W313" s="32">
        <f t="shared" si="141"/>
        <v>-573.42399999999998</v>
      </c>
      <c r="X313" s="32">
        <f t="shared" si="141"/>
        <v>-708.66880000000015</v>
      </c>
      <c r="Y313" s="3">
        <v>10.5</v>
      </c>
      <c r="Z313" s="32"/>
      <c r="AA313" s="32"/>
      <c r="AB313" s="32"/>
    </row>
    <row r="314" spans="1:28" hidden="1" x14ac:dyDescent="0.25">
      <c r="A314" t="s">
        <v>92</v>
      </c>
      <c r="B314">
        <v>67</v>
      </c>
      <c r="C314" s="1" t="s">
        <v>99</v>
      </c>
      <c r="D314" s="1">
        <v>0.93920000000000003</v>
      </c>
      <c r="E314" s="2">
        <v>44378</v>
      </c>
      <c r="F314" s="2">
        <v>44742</v>
      </c>
      <c r="G314" s="1" t="s">
        <v>44</v>
      </c>
      <c r="H314" t="s">
        <v>38</v>
      </c>
      <c r="I314" s="3">
        <v>20</v>
      </c>
      <c r="J314" s="3">
        <f t="shared" si="121"/>
        <v>433.33333333333331</v>
      </c>
      <c r="O314" s="3">
        <v>19</v>
      </c>
      <c r="P314" s="3">
        <f t="shared" si="125"/>
        <v>411.66666666666669</v>
      </c>
      <c r="T314" s="3">
        <v>16</v>
      </c>
      <c r="U314" s="3">
        <f t="shared" si="126"/>
        <v>346.66666666666669</v>
      </c>
      <c r="Y314" s="3">
        <v>8</v>
      </c>
    </row>
    <row r="315" spans="1:28" hidden="1" x14ac:dyDescent="0.25">
      <c r="A315" t="s">
        <v>92</v>
      </c>
      <c r="B315">
        <v>67</v>
      </c>
      <c r="C315" s="1" t="s">
        <v>99</v>
      </c>
      <c r="D315" s="1">
        <v>0.93920000000000003</v>
      </c>
      <c r="E315" s="2">
        <v>44378</v>
      </c>
      <c r="F315" s="2">
        <v>44742</v>
      </c>
      <c r="G315" s="1" t="s">
        <v>45</v>
      </c>
      <c r="H315" t="s">
        <v>38</v>
      </c>
      <c r="I315" s="3">
        <v>48</v>
      </c>
      <c r="J315" s="3">
        <f t="shared" si="121"/>
        <v>1040</v>
      </c>
      <c r="O315" s="3">
        <v>44.4</v>
      </c>
      <c r="P315" s="3">
        <f t="shared" si="125"/>
        <v>962</v>
      </c>
      <c r="T315" s="3">
        <v>42</v>
      </c>
      <c r="U315" s="3">
        <f t="shared" si="126"/>
        <v>910</v>
      </c>
      <c r="Y315" s="3">
        <v>21</v>
      </c>
    </row>
    <row r="316" spans="1:28" x14ac:dyDescent="0.25">
      <c r="A316" t="s">
        <v>100</v>
      </c>
      <c r="B316">
        <v>48</v>
      </c>
      <c r="C316" s="1" t="s">
        <v>101</v>
      </c>
      <c r="D316" s="1">
        <v>1.0074000000000001</v>
      </c>
      <c r="E316" s="2">
        <v>44562</v>
      </c>
      <c r="F316" s="2">
        <v>44742</v>
      </c>
      <c r="G316" s="1" t="s">
        <v>37</v>
      </c>
      <c r="H316" s="1" t="s">
        <v>38</v>
      </c>
      <c r="I316" s="3">
        <v>40</v>
      </c>
      <c r="J316" s="3">
        <f t="shared" si="121"/>
        <v>866.66666666666663</v>
      </c>
      <c r="K316" s="34">
        <f t="shared" ref="K316:M321" si="142">IF($G316="INF",$J316-H$3*$D316,IF(OR($G316="TOD", $G316="2YR"),$J316-H$4*$D316,$J316-H$5*$D316))</f>
        <v>-507.42693333333352</v>
      </c>
      <c r="L316" s="34">
        <f t="shared" si="142"/>
        <v>-769.3509333333335</v>
      </c>
      <c r="M316" s="34">
        <f t="shared" si="142"/>
        <v>-996.01593333333346</v>
      </c>
      <c r="N316" s="34"/>
      <c r="O316" s="13">
        <v>36</v>
      </c>
      <c r="P316" s="3">
        <f t="shared" si="125"/>
        <v>780</v>
      </c>
      <c r="Q316" s="34">
        <f t="shared" ref="Q316:S321" si="143">IF($P316=0,0,$P316-(P$3*$D316))</f>
        <v>-216.31860000000006</v>
      </c>
      <c r="R316" s="34">
        <f t="shared" si="143"/>
        <v>-323.10300000000007</v>
      </c>
      <c r="S316" s="34">
        <f t="shared" si="143"/>
        <v>-468.1686000000002</v>
      </c>
      <c r="T316" s="13">
        <v>36</v>
      </c>
      <c r="U316" s="3">
        <f t="shared" si="126"/>
        <v>780</v>
      </c>
      <c r="V316" s="34">
        <f t="shared" ref="V316:X321" si="144">IF($U316=0,0,$U316-(P$3*$D316))</f>
        <v>-216.31860000000006</v>
      </c>
      <c r="W316" s="34">
        <f t="shared" si="144"/>
        <v>-323.10300000000007</v>
      </c>
      <c r="X316" s="34">
        <f t="shared" si="144"/>
        <v>-468.1686000000002</v>
      </c>
      <c r="Y316" s="3">
        <v>10</v>
      </c>
      <c r="Z316" s="34"/>
      <c r="AA316" s="34"/>
      <c r="AB316" s="34"/>
    </row>
    <row r="317" spans="1:28" x14ac:dyDescent="0.25">
      <c r="A317" t="s">
        <v>100</v>
      </c>
      <c r="B317">
        <v>48</v>
      </c>
      <c r="C317" s="1" t="s">
        <v>101</v>
      </c>
      <c r="D317" s="1">
        <v>1.0074000000000001</v>
      </c>
      <c r="E317" s="2">
        <v>44562</v>
      </c>
      <c r="F317" s="2">
        <v>44742</v>
      </c>
      <c r="G317" s="1" t="s">
        <v>39</v>
      </c>
      <c r="H317" s="1" t="s">
        <v>38</v>
      </c>
      <c r="I317" s="3">
        <v>35.6</v>
      </c>
      <c r="J317" s="3">
        <f t="shared" si="121"/>
        <v>771.33333333333337</v>
      </c>
      <c r="K317" s="34">
        <f t="shared" si="142"/>
        <v>-24.512666666666632</v>
      </c>
      <c r="L317" s="34">
        <f t="shared" si="142"/>
        <v>-157.48946666666666</v>
      </c>
      <c r="M317" s="34">
        <f t="shared" si="142"/>
        <v>-682.34486666666669</v>
      </c>
      <c r="N317" s="34"/>
      <c r="O317" s="13">
        <v>35</v>
      </c>
      <c r="P317" s="3">
        <f t="shared" si="125"/>
        <v>758.33333333333337</v>
      </c>
      <c r="Q317" s="34">
        <f t="shared" si="143"/>
        <v>-237.98526666666669</v>
      </c>
      <c r="R317" s="34">
        <f t="shared" si="143"/>
        <v>-344.76966666666669</v>
      </c>
      <c r="S317" s="34">
        <f t="shared" si="143"/>
        <v>-489.83526666666683</v>
      </c>
      <c r="T317" s="13">
        <v>35</v>
      </c>
      <c r="U317" s="3">
        <f t="shared" si="126"/>
        <v>758.33333333333337</v>
      </c>
      <c r="V317" s="34">
        <f t="shared" si="144"/>
        <v>-237.98526666666669</v>
      </c>
      <c r="W317" s="34">
        <f t="shared" si="144"/>
        <v>-344.76966666666669</v>
      </c>
      <c r="X317" s="34">
        <f t="shared" si="144"/>
        <v>-489.83526666666683</v>
      </c>
      <c r="Y317" s="3">
        <v>9.1999999999999993</v>
      </c>
      <c r="Z317" s="34"/>
      <c r="AA317" s="34"/>
      <c r="AB317" s="34"/>
    </row>
    <row r="318" spans="1:28" x14ac:dyDescent="0.25">
      <c r="A318" t="s">
        <v>100</v>
      </c>
      <c r="B318">
        <v>48</v>
      </c>
      <c r="C318" s="1" t="s">
        <v>101</v>
      </c>
      <c r="D318" s="1">
        <v>1.0074000000000001</v>
      </c>
      <c r="E318" s="2">
        <v>44562</v>
      </c>
      <c r="F318" s="2">
        <v>44742</v>
      </c>
      <c r="G318" s="1" t="s">
        <v>40</v>
      </c>
      <c r="H318" s="1" t="s">
        <v>38</v>
      </c>
      <c r="I318" s="3">
        <v>33</v>
      </c>
      <c r="J318" s="3">
        <f t="shared" si="121"/>
        <v>715</v>
      </c>
      <c r="K318" s="34">
        <f t="shared" si="142"/>
        <v>-80.846000000000004</v>
      </c>
      <c r="L318" s="34">
        <f t="shared" si="142"/>
        <v>-213.82280000000003</v>
      </c>
      <c r="M318" s="34">
        <f t="shared" si="142"/>
        <v>-738.67820000000006</v>
      </c>
      <c r="N318" s="34"/>
      <c r="O318" s="13">
        <v>33</v>
      </c>
      <c r="P318" s="3">
        <f t="shared" si="125"/>
        <v>715</v>
      </c>
      <c r="Q318" s="34">
        <f t="shared" si="143"/>
        <v>-281.31860000000006</v>
      </c>
      <c r="R318" s="34">
        <f t="shared" si="143"/>
        <v>-388.10300000000007</v>
      </c>
      <c r="S318" s="34">
        <f t="shared" si="143"/>
        <v>-533.1686000000002</v>
      </c>
      <c r="T318" s="13">
        <v>33</v>
      </c>
      <c r="U318" s="3">
        <f t="shared" si="126"/>
        <v>715</v>
      </c>
      <c r="V318" s="34">
        <f t="shared" si="144"/>
        <v>-281.31860000000006</v>
      </c>
      <c r="W318" s="34">
        <f t="shared" si="144"/>
        <v>-388.10300000000007</v>
      </c>
      <c r="X318" s="34">
        <f t="shared" si="144"/>
        <v>-533.1686000000002</v>
      </c>
      <c r="Y318" s="3">
        <v>9.1999999999999993</v>
      </c>
      <c r="Z318" s="34"/>
      <c r="AA318" s="34"/>
      <c r="AB318" s="34"/>
    </row>
    <row r="319" spans="1:28" x14ac:dyDescent="0.25">
      <c r="A319" t="s">
        <v>100</v>
      </c>
      <c r="B319">
        <v>48</v>
      </c>
      <c r="C319" s="1" t="s">
        <v>101</v>
      </c>
      <c r="D319" s="1">
        <v>1.0074000000000001</v>
      </c>
      <c r="E319" s="2">
        <v>44562</v>
      </c>
      <c r="F319" s="2">
        <v>44742</v>
      </c>
      <c r="G319" s="1" t="s">
        <v>41</v>
      </c>
      <c r="H319" s="1" t="s">
        <v>38</v>
      </c>
      <c r="I319" s="3">
        <v>27.9</v>
      </c>
      <c r="J319" s="3">
        <f t="shared" si="121"/>
        <v>604.5</v>
      </c>
      <c r="K319" s="34">
        <f t="shared" si="142"/>
        <v>-102.6948000000001</v>
      </c>
      <c r="L319" s="34">
        <f t="shared" si="142"/>
        <v>-216.53100000000006</v>
      </c>
      <c r="M319" s="34">
        <f t="shared" si="142"/>
        <v>-522.78060000000005</v>
      </c>
      <c r="N319" s="34"/>
      <c r="O319" s="13">
        <v>28.8</v>
      </c>
      <c r="P319" s="3">
        <f t="shared" si="125"/>
        <v>624</v>
      </c>
      <c r="Q319" s="34">
        <f t="shared" si="143"/>
        <v>-372.31860000000006</v>
      </c>
      <c r="R319" s="34">
        <f t="shared" si="143"/>
        <v>-479.10300000000007</v>
      </c>
      <c r="S319" s="34">
        <f t="shared" si="143"/>
        <v>-624.1686000000002</v>
      </c>
      <c r="T319" s="13">
        <v>28.8</v>
      </c>
      <c r="U319" s="3">
        <f t="shared" si="126"/>
        <v>624</v>
      </c>
      <c r="V319" s="34">
        <f t="shared" si="144"/>
        <v>-372.31860000000006</v>
      </c>
      <c r="W319" s="34">
        <f t="shared" si="144"/>
        <v>-479.10300000000007</v>
      </c>
      <c r="X319" s="34">
        <f t="shared" si="144"/>
        <v>-624.1686000000002</v>
      </c>
      <c r="Y319" s="3">
        <v>9</v>
      </c>
      <c r="Z319" s="34"/>
      <c r="AA319" s="34"/>
      <c r="AB319" s="34"/>
    </row>
    <row r="320" spans="1:28" x14ac:dyDescent="0.25">
      <c r="A320" t="s">
        <v>100</v>
      </c>
      <c r="B320">
        <v>48</v>
      </c>
      <c r="C320" s="1" t="s">
        <v>101</v>
      </c>
      <c r="D320" s="1">
        <v>1.0074000000000001</v>
      </c>
      <c r="E320" s="2">
        <v>44562</v>
      </c>
      <c r="F320" s="2">
        <v>44742</v>
      </c>
      <c r="G320" s="1" t="s">
        <v>42</v>
      </c>
      <c r="H320" s="1" t="s">
        <v>38</v>
      </c>
      <c r="I320" s="3">
        <v>27</v>
      </c>
      <c r="J320" s="3">
        <f t="shared" si="121"/>
        <v>585</v>
      </c>
      <c r="K320" s="34">
        <f t="shared" si="142"/>
        <v>-122.1948000000001</v>
      </c>
      <c r="L320" s="34">
        <f t="shared" si="142"/>
        <v>-236.03100000000006</v>
      </c>
      <c r="M320" s="34">
        <f t="shared" si="142"/>
        <v>-542.28060000000005</v>
      </c>
      <c r="N320" s="34"/>
      <c r="O320" s="13">
        <v>25.2</v>
      </c>
      <c r="P320" s="3">
        <f t="shared" si="125"/>
        <v>546</v>
      </c>
      <c r="Q320" s="34">
        <f t="shared" si="143"/>
        <v>-450.31860000000006</v>
      </c>
      <c r="R320" s="34">
        <f t="shared" si="143"/>
        <v>-557.10300000000007</v>
      </c>
      <c r="S320" s="34">
        <f t="shared" si="143"/>
        <v>-702.1686000000002</v>
      </c>
      <c r="T320" s="13">
        <v>25.2</v>
      </c>
      <c r="U320" s="3">
        <f t="shared" si="126"/>
        <v>546</v>
      </c>
      <c r="V320" s="34">
        <f t="shared" si="144"/>
        <v>-450.31860000000006</v>
      </c>
      <c r="W320" s="34">
        <f t="shared" si="144"/>
        <v>-557.10300000000007</v>
      </c>
      <c r="X320" s="34">
        <f t="shared" si="144"/>
        <v>-702.1686000000002</v>
      </c>
      <c r="Y320" s="3">
        <v>8.5</v>
      </c>
      <c r="Z320" s="34"/>
      <c r="AA320" s="34"/>
      <c r="AB320" s="34"/>
    </row>
    <row r="321" spans="1:28" x14ac:dyDescent="0.25">
      <c r="A321" t="s">
        <v>100</v>
      </c>
      <c r="B321">
        <v>48</v>
      </c>
      <c r="C321" s="1" t="s">
        <v>101</v>
      </c>
      <c r="D321" s="1">
        <v>1.0074000000000001</v>
      </c>
      <c r="E321" s="2">
        <v>44562</v>
      </c>
      <c r="F321" s="2">
        <v>44742</v>
      </c>
      <c r="G321" s="1" t="s">
        <v>43</v>
      </c>
      <c r="H321" s="1" t="s">
        <v>38</v>
      </c>
      <c r="I321" s="3">
        <v>26.1</v>
      </c>
      <c r="J321" s="3">
        <f t="shared" si="121"/>
        <v>565.5</v>
      </c>
      <c r="K321" s="34">
        <f t="shared" si="142"/>
        <v>-141.6948000000001</v>
      </c>
      <c r="L321" s="34">
        <f t="shared" si="142"/>
        <v>-255.53100000000006</v>
      </c>
      <c r="M321" s="34">
        <f t="shared" si="142"/>
        <v>-561.78060000000005</v>
      </c>
      <c r="N321" s="34"/>
      <c r="O321" s="13">
        <v>23.4</v>
      </c>
      <c r="P321" s="3">
        <f t="shared" si="125"/>
        <v>507</v>
      </c>
      <c r="Q321" s="34">
        <f t="shared" si="143"/>
        <v>-489.31860000000006</v>
      </c>
      <c r="R321" s="34">
        <f t="shared" si="143"/>
        <v>-596.10300000000007</v>
      </c>
      <c r="S321" s="34">
        <f t="shared" si="143"/>
        <v>-741.1686000000002</v>
      </c>
      <c r="T321" s="13">
        <v>23.4</v>
      </c>
      <c r="U321" s="3">
        <f t="shared" si="126"/>
        <v>507</v>
      </c>
      <c r="V321" s="34">
        <f t="shared" si="144"/>
        <v>-489.31860000000006</v>
      </c>
      <c r="W321" s="34">
        <f t="shared" si="144"/>
        <v>-596.10300000000007</v>
      </c>
      <c r="X321" s="34">
        <f t="shared" si="144"/>
        <v>-741.1686000000002</v>
      </c>
      <c r="Y321" s="3">
        <v>8.5</v>
      </c>
      <c r="Z321" s="34"/>
      <c r="AA321" s="34"/>
      <c r="AB321" s="34"/>
    </row>
    <row r="322" spans="1:28" hidden="1" x14ac:dyDescent="0.25">
      <c r="A322" t="s">
        <v>100</v>
      </c>
      <c r="B322">
        <v>48</v>
      </c>
      <c r="C322" s="1" t="s">
        <v>101</v>
      </c>
      <c r="D322" s="1">
        <v>1.0074000000000001</v>
      </c>
      <c r="E322" s="2">
        <v>44562</v>
      </c>
      <c r="F322" s="2">
        <v>44742</v>
      </c>
      <c r="G322" s="1" t="s">
        <v>44</v>
      </c>
      <c r="H322" t="s">
        <v>38</v>
      </c>
      <c r="I322" s="3">
        <v>17</v>
      </c>
      <c r="J322" s="3">
        <f t="shared" si="121"/>
        <v>368.33333333333331</v>
      </c>
      <c r="O322" s="3">
        <v>15.75</v>
      </c>
      <c r="P322" s="3">
        <f t="shared" si="125"/>
        <v>341.25</v>
      </c>
      <c r="T322" s="3">
        <v>15</v>
      </c>
      <c r="U322" s="3">
        <f t="shared" si="126"/>
        <v>325</v>
      </c>
      <c r="Y322" s="3">
        <v>7.5</v>
      </c>
    </row>
    <row r="323" spans="1:28" hidden="1" x14ac:dyDescent="0.25">
      <c r="A323" t="s">
        <v>100</v>
      </c>
      <c r="B323">
        <v>48</v>
      </c>
      <c r="C323" s="1" t="s">
        <v>101</v>
      </c>
      <c r="D323" s="1">
        <v>1.0074000000000001</v>
      </c>
      <c r="E323" s="2">
        <v>44562</v>
      </c>
      <c r="F323" s="2">
        <v>44742</v>
      </c>
      <c r="G323" s="1" t="s">
        <v>45</v>
      </c>
      <c r="H323" t="s">
        <v>38</v>
      </c>
      <c r="I323" s="3">
        <v>40</v>
      </c>
      <c r="J323" s="3">
        <f t="shared" si="121"/>
        <v>866.66666666666663</v>
      </c>
      <c r="O323" s="3">
        <v>36</v>
      </c>
      <c r="P323" s="3">
        <f t="shared" si="125"/>
        <v>780</v>
      </c>
      <c r="T323" s="3">
        <v>36</v>
      </c>
      <c r="U323" s="3">
        <f t="shared" si="126"/>
        <v>780</v>
      </c>
      <c r="Y323" s="3">
        <v>10</v>
      </c>
    </row>
    <row r="324" spans="1:28" s="29" customFormat="1" x14ac:dyDescent="0.25">
      <c r="A324" s="29" t="s">
        <v>102</v>
      </c>
      <c r="B324">
        <v>49</v>
      </c>
      <c r="C324" s="30" t="s">
        <v>103</v>
      </c>
      <c r="D324" s="30">
        <v>0.98880000000000001</v>
      </c>
      <c r="E324" s="2">
        <v>44593</v>
      </c>
      <c r="F324" s="2">
        <v>44742</v>
      </c>
      <c r="G324" s="30" t="s">
        <v>37</v>
      </c>
      <c r="H324" s="30" t="s">
        <v>38</v>
      </c>
      <c r="I324" s="31">
        <v>37.799999999999997</v>
      </c>
      <c r="J324" s="31">
        <f t="shared" si="121"/>
        <v>819</v>
      </c>
      <c r="K324" s="32">
        <f t="shared" ref="K324:M329" si="145">IF($G324="INF",$J324-H$3*$D324,IF(OR($G324="TOD", $G324="2YR"),$J324-H$4*$D324,$J324-H$5*$D324))</f>
        <v>-529.72319999999991</v>
      </c>
      <c r="L324" s="32">
        <f t="shared" si="145"/>
        <v>-786.8112000000001</v>
      </c>
      <c r="M324" s="32">
        <f t="shared" si="145"/>
        <v>-1009.2912000000001</v>
      </c>
      <c r="N324" s="32"/>
      <c r="O324" s="33">
        <v>36</v>
      </c>
      <c r="P324" s="31">
        <f t="shared" si="125"/>
        <v>780</v>
      </c>
      <c r="Q324" s="32">
        <f t="shared" ref="Q324:S329" si="146">IF($P324=0,0,$P324-(P$3*$D324))</f>
        <v>-197.92320000000007</v>
      </c>
      <c r="R324" s="32">
        <f t="shared" si="146"/>
        <v>-302.7360000000001</v>
      </c>
      <c r="S324" s="32">
        <f t="shared" si="146"/>
        <v>-445.1232</v>
      </c>
      <c r="T324" s="33">
        <v>29</v>
      </c>
      <c r="U324" s="31">
        <f t="shared" si="126"/>
        <v>628.33333333333337</v>
      </c>
      <c r="V324" s="32">
        <f t="shared" ref="V324:X329" si="147">IF($U324=0,0,$U324-(P$3*$D324))</f>
        <v>-349.58986666666669</v>
      </c>
      <c r="W324" s="32">
        <f t="shared" si="147"/>
        <v>-454.40266666666673</v>
      </c>
      <c r="X324" s="32">
        <f t="shared" si="147"/>
        <v>-596.78986666666663</v>
      </c>
      <c r="Y324" s="3">
        <v>10.5</v>
      </c>
      <c r="Z324" s="32"/>
      <c r="AA324" s="32"/>
      <c r="AB324" s="32"/>
    </row>
    <row r="325" spans="1:28" s="29" customFormat="1" x14ac:dyDescent="0.25">
      <c r="A325" s="29" t="s">
        <v>102</v>
      </c>
      <c r="B325">
        <v>49</v>
      </c>
      <c r="C325" s="30" t="s">
        <v>103</v>
      </c>
      <c r="D325" s="30">
        <v>0.98880000000000001</v>
      </c>
      <c r="E325" s="2">
        <v>44593</v>
      </c>
      <c r="F325" s="2">
        <v>44742</v>
      </c>
      <c r="G325" s="30" t="s">
        <v>39</v>
      </c>
      <c r="H325" s="30" t="s">
        <v>38</v>
      </c>
      <c r="I325" s="31">
        <v>34</v>
      </c>
      <c r="J325" s="31">
        <f t="shared" si="121"/>
        <v>736.66666666666663</v>
      </c>
      <c r="K325" s="32">
        <f t="shared" si="145"/>
        <v>-44.485333333333415</v>
      </c>
      <c r="L325" s="32">
        <f t="shared" si="145"/>
        <v>-175.00693333333334</v>
      </c>
      <c r="M325" s="32">
        <f t="shared" si="145"/>
        <v>-690.17173333333346</v>
      </c>
      <c r="N325" s="32"/>
      <c r="O325" s="33">
        <v>32</v>
      </c>
      <c r="P325" s="31">
        <f t="shared" si="125"/>
        <v>693.33333333333337</v>
      </c>
      <c r="Q325" s="32">
        <f t="shared" si="146"/>
        <v>-284.58986666666669</v>
      </c>
      <c r="R325" s="32">
        <f t="shared" si="146"/>
        <v>-389.40266666666673</v>
      </c>
      <c r="S325" s="32">
        <f t="shared" si="146"/>
        <v>-531.78986666666663</v>
      </c>
      <c r="T325" s="33">
        <v>29</v>
      </c>
      <c r="U325" s="31">
        <f t="shared" si="126"/>
        <v>628.33333333333337</v>
      </c>
      <c r="V325" s="32">
        <f t="shared" si="147"/>
        <v>-349.58986666666669</v>
      </c>
      <c r="W325" s="32">
        <f t="shared" si="147"/>
        <v>-454.40266666666673</v>
      </c>
      <c r="X325" s="32">
        <f t="shared" si="147"/>
        <v>-596.78986666666663</v>
      </c>
      <c r="Y325" s="3">
        <v>10</v>
      </c>
      <c r="Z325" s="32"/>
      <c r="AA325" s="32"/>
      <c r="AB325" s="32"/>
    </row>
    <row r="326" spans="1:28" s="29" customFormat="1" x14ac:dyDescent="0.25">
      <c r="A326" s="29" t="s">
        <v>102</v>
      </c>
      <c r="B326">
        <v>49</v>
      </c>
      <c r="C326" s="30" t="s">
        <v>103</v>
      </c>
      <c r="D326" s="30">
        <v>0.98880000000000001</v>
      </c>
      <c r="E326" s="2">
        <v>44593</v>
      </c>
      <c r="F326" s="2">
        <v>44742</v>
      </c>
      <c r="G326" s="30" t="s">
        <v>40</v>
      </c>
      <c r="H326" s="30" t="s">
        <v>38</v>
      </c>
      <c r="I326" s="31">
        <v>32</v>
      </c>
      <c r="J326" s="31">
        <f t="shared" si="121"/>
        <v>693.33333333333337</v>
      </c>
      <c r="K326" s="32">
        <f t="shared" si="145"/>
        <v>-87.818666666666672</v>
      </c>
      <c r="L326" s="32">
        <f t="shared" si="145"/>
        <v>-218.34026666666659</v>
      </c>
      <c r="M326" s="32">
        <f t="shared" si="145"/>
        <v>-733.50506666666672</v>
      </c>
      <c r="N326" s="32"/>
      <c r="O326" s="33">
        <v>31</v>
      </c>
      <c r="P326" s="31">
        <f t="shared" si="125"/>
        <v>671.66666666666663</v>
      </c>
      <c r="Q326" s="32">
        <f t="shared" si="146"/>
        <v>-306.25653333333344</v>
      </c>
      <c r="R326" s="32">
        <f t="shared" si="146"/>
        <v>-411.06933333333347</v>
      </c>
      <c r="S326" s="32">
        <f t="shared" si="146"/>
        <v>-553.45653333333337</v>
      </c>
      <c r="T326" s="33">
        <v>29</v>
      </c>
      <c r="U326" s="31">
        <f t="shared" si="126"/>
        <v>628.33333333333337</v>
      </c>
      <c r="V326" s="32">
        <f t="shared" si="147"/>
        <v>-349.58986666666669</v>
      </c>
      <c r="W326" s="32">
        <f t="shared" si="147"/>
        <v>-454.40266666666673</v>
      </c>
      <c r="X326" s="32">
        <f t="shared" si="147"/>
        <v>-596.78986666666663</v>
      </c>
      <c r="Y326" s="3">
        <v>9</v>
      </c>
      <c r="Z326" s="32"/>
      <c r="AA326" s="32"/>
      <c r="AB326" s="32"/>
    </row>
    <row r="327" spans="1:28" s="29" customFormat="1" x14ac:dyDescent="0.25">
      <c r="A327" s="29" t="s">
        <v>102</v>
      </c>
      <c r="B327">
        <v>49</v>
      </c>
      <c r="C327" s="30" t="s">
        <v>103</v>
      </c>
      <c r="D327" s="30">
        <v>0.98880000000000001</v>
      </c>
      <c r="E327" s="2">
        <v>44593</v>
      </c>
      <c r="F327" s="2">
        <v>44742</v>
      </c>
      <c r="G327" s="30" t="s">
        <v>41</v>
      </c>
      <c r="H327" s="30" t="s">
        <v>38</v>
      </c>
      <c r="I327" s="31">
        <v>30</v>
      </c>
      <c r="J327" s="31">
        <f t="shared" si="121"/>
        <v>650</v>
      </c>
      <c r="K327" s="32">
        <f t="shared" si="145"/>
        <v>-44.13760000000002</v>
      </c>
      <c r="L327" s="32">
        <f t="shared" si="145"/>
        <v>-155.87199999999996</v>
      </c>
      <c r="M327" s="32">
        <f t="shared" si="145"/>
        <v>-456.46720000000005</v>
      </c>
      <c r="N327" s="32"/>
      <c r="O327" s="33">
        <v>30</v>
      </c>
      <c r="P327" s="31">
        <f t="shared" si="125"/>
        <v>650</v>
      </c>
      <c r="Q327" s="32">
        <f t="shared" si="146"/>
        <v>-327.92320000000007</v>
      </c>
      <c r="R327" s="32">
        <f t="shared" si="146"/>
        <v>-432.7360000000001</v>
      </c>
      <c r="S327" s="32">
        <f t="shared" si="146"/>
        <v>-575.1232</v>
      </c>
      <c r="T327" s="33">
        <v>26</v>
      </c>
      <c r="U327" s="31">
        <f t="shared" si="126"/>
        <v>563.33333333333337</v>
      </c>
      <c r="V327" s="32">
        <f t="shared" si="147"/>
        <v>-414.58986666666669</v>
      </c>
      <c r="W327" s="32">
        <f t="shared" si="147"/>
        <v>-519.40266666666673</v>
      </c>
      <c r="X327" s="32">
        <f t="shared" si="147"/>
        <v>-661.78986666666663</v>
      </c>
      <c r="Y327" s="3">
        <v>8.5</v>
      </c>
      <c r="Z327" s="32"/>
      <c r="AA327" s="32"/>
      <c r="AB327" s="32"/>
    </row>
    <row r="328" spans="1:28" s="29" customFormat="1" x14ac:dyDescent="0.25">
      <c r="A328" s="29" t="s">
        <v>102</v>
      </c>
      <c r="B328">
        <v>49</v>
      </c>
      <c r="C328" s="30" t="s">
        <v>103</v>
      </c>
      <c r="D328" s="30">
        <v>0.98880000000000001</v>
      </c>
      <c r="E328" s="2">
        <v>44593</v>
      </c>
      <c r="F328" s="2">
        <v>44742</v>
      </c>
      <c r="G328" s="30" t="s">
        <v>42</v>
      </c>
      <c r="H328" s="30" t="s">
        <v>38</v>
      </c>
      <c r="I328" s="31">
        <v>29</v>
      </c>
      <c r="J328" s="31">
        <f t="shared" si="121"/>
        <v>628.33333333333337</v>
      </c>
      <c r="K328" s="32">
        <f t="shared" si="145"/>
        <v>-65.804266666666649</v>
      </c>
      <c r="L328" s="32">
        <f t="shared" si="145"/>
        <v>-177.53866666666659</v>
      </c>
      <c r="M328" s="32">
        <f t="shared" si="145"/>
        <v>-478.13386666666668</v>
      </c>
      <c r="N328" s="32"/>
      <c r="O328" s="33">
        <v>30</v>
      </c>
      <c r="P328" s="31">
        <f t="shared" si="125"/>
        <v>650</v>
      </c>
      <c r="Q328" s="32">
        <f t="shared" si="146"/>
        <v>-327.92320000000007</v>
      </c>
      <c r="R328" s="32">
        <f t="shared" si="146"/>
        <v>-432.7360000000001</v>
      </c>
      <c r="S328" s="32">
        <f t="shared" si="146"/>
        <v>-575.1232</v>
      </c>
      <c r="T328" s="33">
        <v>25</v>
      </c>
      <c r="U328" s="31">
        <f t="shared" si="126"/>
        <v>541.66666666666663</v>
      </c>
      <c r="V328" s="32">
        <f t="shared" si="147"/>
        <v>-436.25653333333344</v>
      </c>
      <c r="W328" s="32">
        <f t="shared" si="147"/>
        <v>-541.06933333333347</v>
      </c>
      <c r="X328" s="32">
        <f t="shared" si="147"/>
        <v>-683.45653333333337</v>
      </c>
      <c r="Y328" s="3">
        <v>8.5</v>
      </c>
      <c r="Z328" s="32"/>
      <c r="AA328" s="32"/>
      <c r="AB328" s="32"/>
    </row>
    <row r="329" spans="1:28" s="29" customFormat="1" x14ac:dyDescent="0.25">
      <c r="A329" s="29" t="s">
        <v>102</v>
      </c>
      <c r="B329">
        <v>49</v>
      </c>
      <c r="C329" s="30" t="s">
        <v>103</v>
      </c>
      <c r="D329" s="30">
        <v>0.98880000000000001</v>
      </c>
      <c r="E329" s="2">
        <v>44593</v>
      </c>
      <c r="F329" s="2">
        <v>44742</v>
      </c>
      <c r="G329" s="30" t="s">
        <v>43</v>
      </c>
      <c r="H329" s="30" t="s">
        <v>38</v>
      </c>
      <c r="I329" s="31">
        <v>27</v>
      </c>
      <c r="J329" s="31">
        <f t="shared" si="121"/>
        <v>585</v>
      </c>
      <c r="K329" s="32">
        <f t="shared" si="145"/>
        <v>-109.13760000000002</v>
      </c>
      <c r="L329" s="32">
        <f t="shared" si="145"/>
        <v>-220.87199999999996</v>
      </c>
      <c r="M329" s="32">
        <f t="shared" si="145"/>
        <v>-521.46720000000005</v>
      </c>
      <c r="N329" s="32"/>
      <c r="O329" s="33">
        <v>28</v>
      </c>
      <c r="P329" s="31">
        <f t="shared" si="125"/>
        <v>606.66666666666663</v>
      </c>
      <c r="Q329" s="32">
        <f t="shared" si="146"/>
        <v>-371.25653333333344</v>
      </c>
      <c r="R329" s="32">
        <f t="shared" si="146"/>
        <v>-476.06933333333347</v>
      </c>
      <c r="S329" s="32">
        <f t="shared" si="146"/>
        <v>-618.45653333333337</v>
      </c>
      <c r="T329" s="33">
        <v>25</v>
      </c>
      <c r="U329" s="31">
        <f t="shared" si="126"/>
        <v>541.66666666666663</v>
      </c>
      <c r="V329" s="32">
        <f t="shared" si="147"/>
        <v>-436.25653333333344</v>
      </c>
      <c r="W329" s="32">
        <f t="shared" si="147"/>
        <v>-541.06933333333347</v>
      </c>
      <c r="X329" s="32">
        <f t="shared" si="147"/>
        <v>-683.45653333333337</v>
      </c>
      <c r="Y329" s="3">
        <v>8.5</v>
      </c>
      <c r="Z329" s="32"/>
      <c r="AA329" s="32"/>
      <c r="AB329" s="32"/>
    </row>
    <row r="330" spans="1:28" hidden="1" x14ac:dyDescent="0.25">
      <c r="A330" t="s">
        <v>102</v>
      </c>
      <c r="B330">
        <v>49</v>
      </c>
      <c r="C330" s="1" t="s">
        <v>103</v>
      </c>
      <c r="D330" s="1">
        <v>0.98880000000000001</v>
      </c>
      <c r="E330" s="2">
        <v>44593</v>
      </c>
      <c r="F330" s="2">
        <v>44742</v>
      </c>
      <c r="G330" s="1" t="s">
        <v>44</v>
      </c>
      <c r="H330" t="s">
        <v>38</v>
      </c>
      <c r="I330" s="3">
        <v>23</v>
      </c>
      <c r="J330" s="3">
        <f t="shared" si="121"/>
        <v>498.33333333333331</v>
      </c>
      <c r="O330" s="3">
        <v>26</v>
      </c>
      <c r="P330" s="3">
        <f t="shared" si="125"/>
        <v>563.33333333333337</v>
      </c>
      <c r="T330" s="3">
        <v>25</v>
      </c>
      <c r="U330" s="3">
        <f t="shared" si="126"/>
        <v>541.66666666666663</v>
      </c>
      <c r="Y330" s="3">
        <v>8</v>
      </c>
    </row>
    <row r="331" spans="1:28" hidden="1" x14ac:dyDescent="0.25">
      <c r="A331" t="s">
        <v>102</v>
      </c>
      <c r="B331">
        <v>49</v>
      </c>
      <c r="C331" s="1" t="s">
        <v>103</v>
      </c>
      <c r="D331" s="1">
        <v>0.98880000000000001</v>
      </c>
      <c r="E331" s="2">
        <v>44593</v>
      </c>
      <c r="F331" s="2">
        <v>44742</v>
      </c>
      <c r="G331" s="1" t="s">
        <v>45</v>
      </c>
      <c r="H331" t="s">
        <v>38</v>
      </c>
      <c r="I331" s="3">
        <v>37.799999999999997</v>
      </c>
      <c r="J331" s="3">
        <f t="shared" si="121"/>
        <v>819</v>
      </c>
      <c r="O331" s="3">
        <v>36</v>
      </c>
      <c r="P331" s="3">
        <f t="shared" si="125"/>
        <v>780</v>
      </c>
      <c r="T331" s="3">
        <v>29</v>
      </c>
      <c r="U331" s="3">
        <f t="shared" si="126"/>
        <v>628.33333333333337</v>
      </c>
      <c r="Y331" s="3">
        <v>10.5</v>
      </c>
    </row>
    <row r="332" spans="1:28" x14ac:dyDescent="0.25">
      <c r="A332" t="s">
        <v>104</v>
      </c>
      <c r="B332">
        <v>50</v>
      </c>
      <c r="C332" s="1" t="s">
        <v>105</v>
      </c>
      <c r="D332" s="1">
        <v>1.0424</v>
      </c>
      <c r="E332" s="2">
        <v>44378</v>
      </c>
      <c r="F332" s="2">
        <v>44742</v>
      </c>
      <c r="G332" s="1" t="s">
        <v>37</v>
      </c>
      <c r="H332" s="1" t="s">
        <v>38</v>
      </c>
      <c r="I332" s="3">
        <v>50</v>
      </c>
      <c r="J332" s="3">
        <f t="shared" ref="J332:J395" si="148">IFERROR((I332*260)/12,0)</f>
        <v>1083.3333333333333</v>
      </c>
      <c r="K332" s="34">
        <f t="shared" ref="K332:M337" si="149">IF($G332="INF",$J332-H$3*$D332,IF(OR($G332="TOD", $G332="2YR"),$J332-H$4*$D332,$J332-H$5*$D332))</f>
        <v>-338.50026666666668</v>
      </c>
      <c r="L332" s="34">
        <f t="shared" si="149"/>
        <v>-609.52426666666679</v>
      </c>
      <c r="M332" s="34">
        <f t="shared" si="149"/>
        <v>-844.06426666666675</v>
      </c>
      <c r="N332" s="34"/>
      <c r="O332" s="13">
        <v>40</v>
      </c>
      <c r="P332" s="3">
        <f t="shared" si="125"/>
        <v>866.66666666666663</v>
      </c>
      <c r="Q332" s="34">
        <f t="shared" ref="Q332:S337" si="150">IF($P332=0,0,$P332-(P$3*$D332))</f>
        <v>-164.26693333333344</v>
      </c>
      <c r="R332" s="34">
        <f t="shared" si="150"/>
        <v>-274.76133333333325</v>
      </c>
      <c r="S332" s="34">
        <f t="shared" si="150"/>
        <v>-424.86693333333335</v>
      </c>
      <c r="T332" s="13" t="s">
        <v>48</v>
      </c>
      <c r="U332" s="3">
        <f t="shared" si="126"/>
        <v>0</v>
      </c>
      <c r="V332" s="34">
        <f t="shared" ref="V332:X337" si="151">IF($U332=0,0,$U332-(P$3*$D332))</f>
        <v>0</v>
      </c>
      <c r="W332" s="34">
        <f t="shared" si="151"/>
        <v>0</v>
      </c>
      <c r="X332" s="34">
        <f t="shared" si="151"/>
        <v>0</v>
      </c>
      <c r="Y332" s="3" t="s">
        <v>48</v>
      </c>
      <c r="Z332" s="34"/>
      <c r="AA332" s="34"/>
      <c r="AB332" s="34"/>
    </row>
    <row r="333" spans="1:28" x14ac:dyDescent="0.25">
      <c r="A333" t="s">
        <v>104</v>
      </c>
      <c r="B333">
        <v>50</v>
      </c>
      <c r="C333" s="1" t="s">
        <v>105</v>
      </c>
      <c r="D333" s="1">
        <v>1.0424</v>
      </c>
      <c r="E333" s="2">
        <v>44378</v>
      </c>
      <c r="F333" s="2">
        <v>44742</v>
      </c>
      <c r="G333" s="1" t="s">
        <v>39</v>
      </c>
      <c r="H333" s="1" t="s">
        <v>38</v>
      </c>
      <c r="I333" s="3">
        <v>40.24</v>
      </c>
      <c r="J333" s="3">
        <f t="shared" si="148"/>
        <v>871.86666666666667</v>
      </c>
      <c r="K333" s="34">
        <f t="shared" si="149"/>
        <v>48.370666666666693</v>
      </c>
      <c r="L333" s="34">
        <f t="shared" si="149"/>
        <v>-89.226133333333337</v>
      </c>
      <c r="M333" s="34">
        <f t="shared" si="149"/>
        <v>-632.31653333333327</v>
      </c>
      <c r="N333" s="34"/>
      <c r="O333" s="13">
        <v>34</v>
      </c>
      <c r="P333" s="3">
        <f t="shared" ref="P333:P396" si="152">IFERROR((O333*260)/12,0)</f>
        <v>736.66666666666663</v>
      </c>
      <c r="Q333" s="34">
        <f t="shared" si="150"/>
        <v>-294.26693333333344</v>
      </c>
      <c r="R333" s="34">
        <f t="shared" si="150"/>
        <v>-404.76133333333325</v>
      </c>
      <c r="S333" s="34">
        <f t="shared" si="150"/>
        <v>-554.86693333333335</v>
      </c>
      <c r="T333" s="13" t="s">
        <v>48</v>
      </c>
      <c r="U333" s="3">
        <f t="shared" ref="U333:U396" si="153">IFERROR((T333*260)/12,0)</f>
        <v>0</v>
      </c>
      <c r="V333" s="34">
        <f t="shared" si="151"/>
        <v>0</v>
      </c>
      <c r="W333" s="34">
        <f t="shared" si="151"/>
        <v>0</v>
      </c>
      <c r="X333" s="34">
        <f t="shared" si="151"/>
        <v>0</v>
      </c>
      <c r="Y333" s="3" t="s">
        <v>48</v>
      </c>
      <c r="Z333" s="34"/>
      <c r="AA333" s="34"/>
      <c r="AB333" s="34"/>
    </row>
    <row r="334" spans="1:28" x14ac:dyDescent="0.25">
      <c r="A334" t="s">
        <v>104</v>
      </c>
      <c r="B334">
        <v>50</v>
      </c>
      <c r="C334" s="1" t="s">
        <v>105</v>
      </c>
      <c r="D334" s="1">
        <v>1.0424</v>
      </c>
      <c r="E334" s="2">
        <v>44378</v>
      </c>
      <c r="F334" s="2">
        <v>44742</v>
      </c>
      <c r="G334" s="1" t="s">
        <v>40</v>
      </c>
      <c r="H334" s="1" t="s">
        <v>38</v>
      </c>
      <c r="I334" s="3">
        <v>37.450000000000003</v>
      </c>
      <c r="J334" s="3">
        <f t="shared" si="148"/>
        <v>811.41666666666663</v>
      </c>
      <c r="K334" s="34">
        <f t="shared" si="149"/>
        <v>-12.079333333333352</v>
      </c>
      <c r="L334" s="34">
        <f t="shared" si="149"/>
        <v>-149.67613333333338</v>
      </c>
      <c r="M334" s="34">
        <f t="shared" si="149"/>
        <v>-692.76653333333331</v>
      </c>
      <c r="N334" s="34"/>
      <c r="O334" s="13">
        <v>34</v>
      </c>
      <c r="P334" s="3">
        <f t="shared" si="152"/>
        <v>736.66666666666663</v>
      </c>
      <c r="Q334" s="34">
        <f t="shared" si="150"/>
        <v>-294.26693333333344</v>
      </c>
      <c r="R334" s="34">
        <f t="shared" si="150"/>
        <v>-404.76133333333325</v>
      </c>
      <c r="S334" s="34">
        <f t="shared" si="150"/>
        <v>-554.86693333333335</v>
      </c>
      <c r="T334" s="13" t="s">
        <v>48</v>
      </c>
      <c r="U334" s="3">
        <f t="shared" si="153"/>
        <v>0</v>
      </c>
      <c r="V334" s="34">
        <f t="shared" si="151"/>
        <v>0</v>
      </c>
      <c r="W334" s="34">
        <f t="shared" si="151"/>
        <v>0</v>
      </c>
      <c r="X334" s="34">
        <f t="shared" si="151"/>
        <v>0</v>
      </c>
      <c r="Y334" s="3" t="s">
        <v>48</v>
      </c>
      <c r="Z334" s="34"/>
      <c r="AA334" s="34"/>
      <c r="AB334" s="34"/>
    </row>
    <row r="335" spans="1:28" x14ac:dyDescent="0.25">
      <c r="A335" t="s">
        <v>104</v>
      </c>
      <c r="B335">
        <v>50</v>
      </c>
      <c r="C335" s="1" t="s">
        <v>105</v>
      </c>
      <c r="D335" s="1">
        <v>1.0424</v>
      </c>
      <c r="E335" s="2">
        <v>44378</v>
      </c>
      <c r="F335" s="2">
        <v>44742</v>
      </c>
      <c r="G335" s="1" t="s">
        <v>41</v>
      </c>
      <c r="H335" s="1" t="s">
        <v>38</v>
      </c>
      <c r="I335" s="3">
        <v>30</v>
      </c>
      <c r="J335" s="3">
        <f t="shared" si="148"/>
        <v>650</v>
      </c>
      <c r="K335" s="34">
        <f t="shared" si="149"/>
        <v>-81.764800000000037</v>
      </c>
      <c r="L335" s="34">
        <f t="shared" si="149"/>
        <v>-199.55600000000004</v>
      </c>
      <c r="M335" s="34">
        <f t="shared" si="149"/>
        <v>-516.44560000000001</v>
      </c>
      <c r="N335" s="34"/>
      <c r="O335" s="13">
        <v>27</v>
      </c>
      <c r="P335" s="3">
        <f t="shared" si="152"/>
        <v>585</v>
      </c>
      <c r="Q335" s="34">
        <f t="shared" si="150"/>
        <v>-445.93360000000007</v>
      </c>
      <c r="R335" s="34">
        <f t="shared" si="150"/>
        <v>-556.42799999999988</v>
      </c>
      <c r="S335" s="34">
        <f t="shared" si="150"/>
        <v>-706.53359999999998</v>
      </c>
      <c r="T335" s="13" t="s">
        <v>48</v>
      </c>
      <c r="U335" s="3">
        <f t="shared" si="153"/>
        <v>0</v>
      </c>
      <c r="V335" s="34">
        <f t="shared" si="151"/>
        <v>0</v>
      </c>
      <c r="W335" s="34">
        <f t="shared" si="151"/>
        <v>0</v>
      </c>
      <c r="X335" s="34">
        <f t="shared" si="151"/>
        <v>0</v>
      </c>
      <c r="Y335" s="3" t="s">
        <v>48</v>
      </c>
      <c r="Z335" s="34"/>
      <c r="AA335" s="34"/>
      <c r="AB335" s="34"/>
    </row>
    <row r="336" spans="1:28" x14ac:dyDescent="0.25">
      <c r="A336" t="s">
        <v>104</v>
      </c>
      <c r="B336">
        <v>50</v>
      </c>
      <c r="C336" s="1" t="s">
        <v>105</v>
      </c>
      <c r="D336" s="1">
        <v>1.0424</v>
      </c>
      <c r="E336" s="2">
        <v>44378</v>
      </c>
      <c r="F336" s="2">
        <v>44742</v>
      </c>
      <c r="G336" s="1" t="s">
        <v>42</v>
      </c>
      <c r="H336" s="1" t="s">
        <v>38</v>
      </c>
      <c r="I336" s="3">
        <v>28.55</v>
      </c>
      <c r="J336" s="3">
        <f t="shared" si="148"/>
        <v>618.58333333333337</v>
      </c>
      <c r="K336" s="34">
        <f t="shared" si="149"/>
        <v>-113.18146666666667</v>
      </c>
      <c r="L336" s="34">
        <f t="shared" si="149"/>
        <v>-230.97266666666667</v>
      </c>
      <c r="M336" s="34">
        <f t="shared" si="149"/>
        <v>-547.86226666666664</v>
      </c>
      <c r="N336" s="34"/>
      <c r="O336" s="13">
        <v>22.98</v>
      </c>
      <c r="P336" s="3">
        <f t="shared" si="152"/>
        <v>497.90000000000003</v>
      </c>
      <c r="Q336" s="34">
        <f t="shared" si="150"/>
        <v>-533.03359999999998</v>
      </c>
      <c r="R336" s="34">
        <f t="shared" si="150"/>
        <v>-643.52799999999979</v>
      </c>
      <c r="S336" s="34">
        <f t="shared" si="150"/>
        <v>-793.63359999999989</v>
      </c>
      <c r="T336" s="13" t="s">
        <v>48</v>
      </c>
      <c r="U336" s="3">
        <f t="shared" si="153"/>
        <v>0</v>
      </c>
      <c r="V336" s="34">
        <f t="shared" si="151"/>
        <v>0</v>
      </c>
      <c r="W336" s="34">
        <f t="shared" si="151"/>
        <v>0</v>
      </c>
      <c r="X336" s="34">
        <f t="shared" si="151"/>
        <v>0</v>
      </c>
      <c r="Y336" s="3" t="s">
        <v>48</v>
      </c>
      <c r="Z336" s="34"/>
      <c r="AA336" s="34"/>
      <c r="AB336" s="34"/>
    </row>
    <row r="337" spans="1:28" x14ac:dyDescent="0.25">
      <c r="A337" t="s">
        <v>104</v>
      </c>
      <c r="B337">
        <v>50</v>
      </c>
      <c r="C337" s="1" t="s">
        <v>105</v>
      </c>
      <c r="D337" s="1">
        <v>1.0424</v>
      </c>
      <c r="E337" s="2">
        <v>44378</v>
      </c>
      <c r="F337" s="2">
        <v>44742</v>
      </c>
      <c r="G337" s="1" t="s">
        <v>43</v>
      </c>
      <c r="H337" s="1" t="s">
        <v>38</v>
      </c>
      <c r="I337" s="3">
        <v>27</v>
      </c>
      <c r="J337" s="3">
        <f t="shared" si="148"/>
        <v>585</v>
      </c>
      <c r="K337" s="34">
        <f t="shared" si="149"/>
        <v>-146.76480000000004</v>
      </c>
      <c r="L337" s="34">
        <f t="shared" si="149"/>
        <v>-264.55600000000004</v>
      </c>
      <c r="M337" s="34">
        <f t="shared" si="149"/>
        <v>-581.44560000000001</v>
      </c>
      <c r="N337" s="34"/>
      <c r="O337" s="13">
        <v>22.98</v>
      </c>
      <c r="P337" s="3">
        <f t="shared" si="152"/>
        <v>497.90000000000003</v>
      </c>
      <c r="Q337" s="34">
        <f t="shared" si="150"/>
        <v>-533.03359999999998</v>
      </c>
      <c r="R337" s="34">
        <f t="shared" si="150"/>
        <v>-643.52799999999979</v>
      </c>
      <c r="S337" s="34">
        <f t="shared" si="150"/>
        <v>-793.63359999999989</v>
      </c>
      <c r="T337" s="13" t="s">
        <v>48</v>
      </c>
      <c r="U337" s="3">
        <f t="shared" si="153"/>
        <v>0</v>
      </c>
      <c r="V337" s="34">
        <f t="shared" si="151"/>
        <v>0</v>
      </c>
      <c r="W337" s="34">
        <f t="shared" si="151"/>
        <v>0</v>
      </c>
      <c r="X337" s="34">
        <f t="shared" si="151"/>
        <v>0</v>
      </c>
      <c r="Y337" s="3" t="s">
        <v>48</v>
      </c>
      <c r="Z337" s="34"/>
      <c r="AA337" s="34"/>
      <c r="AB337" s="34"/>
    </row>
    <row r="338" spans="1:28" hidden="1" x14ac:dyDescent="0.25">
      <c r="A338" t="s">
        <v>104</v>
      </c>
      <c r="B338">
        <v>50</v>
      </c>
      <c r="C338" s="1" t="s">
        <v>105</v>
      </c>
      <c r="D338" s="1">
        <v>1.0424</v>
      </c>
      <c r="E338" s="2">
        <v>44378</v>
      </c>
      <c r="F338" s="2">
        <v>44742</v>
      </c>
      <c r="G338" s="1" t="s">
        <v>44</v>
      </c>
      <c r="H338" t="s">
        <v>38</v>
      </c>
      <c r="I338" s="3">
        <v>19.86</v>
      </c>
      <c r="J338" s="3">
        <f t="shared" si="148"/>
        <v>430.29999999999995</v>
      </c>
      <c r="O338" s="3">
        <v>17.8</v>
      </c>
      <c r="P338" s="3">
        <f t="shared" si="152"/>
        <v>385.66666666666669</v>
      </c>
      <c r="T338" s="3" t="s">
        <v>48</v>
      </c>
      <c r="U338" s="3">
        <f t="shared" si="153"/>
        <v>0</v>
      </c>
      <c r="Y338" s="3" t="s">
        <v>48</v>
      </c>
    </row>
    <row r="339" spans="1:28" hidden="1" x14ac:dyDescent="0.25">
      <c r="A339" t="s">
        <v>104</v>
      </c>
      <c r="B339">
        <v>50</v>
      </c>
      <c r="C339" s="1" t="s">
        <v>105</v>
      </c>
      <c r="D339" s="1">
        <v>1.0424</v>
      </c>
      <c r="E339" s="2">
        <v>44378</v>
      </c>
      <c r="F339" s="2">
        <v>44742</v>
      </c>
      <c r="G339" s="1" t="s">
        <v>45</v>
      </c>
      <c r="H339" t="s">
        <v>38</v>
      </c>
      <c r="I339" s="3">
        <v>50</v>
      </c>
      <c r="J339" s="3">
        <f t="shared" si="148"/>
        <v>1083.3333333333333</v>
      </c>
      <c r="O339" s="3">
        <v>40</v>
      </c>
      <c r="P339" s="3">
        <f t="shared" si="152"/>
        <v>866.66666666666663</v>
      </c>
      <c r="T339" s="3" t="s">
        <v>48</v>
      </c>
      <c r="U339" s="3">
        <f t="shared" si="153"/>
        <v>0</v>
      </c>
      <c r="Y339" s="3" t="s">
        <v>48</v>
      </c>
    </row>
    <row r="340" spans="1:28" s="29" customFormat="1" x14ac:dyDescent="0.25">
      <c r="A340" s="29" t="s">
        <v>106</v>
      </c>
      <c r="B340">
        <v>27</v>
      </c>
      <c r="C340" s="30" t="s">
        <v>107</v>
      </c>
      <c r="D340" s="30">
        <v>0.96750000000000003</v>
      </c>
      <c r="E340" s="2">
        <v>44378</v>
      </c>
      <c r="F340" s="2">
        <v>44742</v>
      </c>
      <c r="G340" s="30" t="s">
        <v>37</v>
      </c>
      <c r="H340" s="30" t="s">
        <v>38</v>
      </c>
      <c r="I340" s="31">
        <v>33</v>
      </c>
      <c r="J340" s="31">
        <f t="shared" si="148"/>
        <v>715</v>
      </c>
      <c r="K340" s="32">
        <f t="shared" ref="K340:M345" si="154">IF($G340="INF",$J340-H$3*$D340,IF(OR($G340="TOD", $G340="2YR"),$J340-H$4*$D340,$J340-H$5*$D340))</f>
        <v>-604.67000000000007</v>
      </c>
      <c r="L340" s="32">
        <f t="shared" si="154"/>
        <v>-856.22</v>
      </c>
      <c r="M340" s="32">
        <f t="shared" si="154"/>
        <v>-1073.9075</v>
      </c>
      <c r="N340" s="32"/>
      <c r="O340" s="33">
        <v>36</v>
      </c>
      <c r="P340" s="31">
        <f t="shared" si="152"/>
        <v>780</v>
      </c>
      <c r="Q340" s="32">
        <f t="shared" ref="Q340:S345" si="155">IF($P340=0,0,$P340-(P$3*$D340))</f>
        <v>-176.85750000000007</v>
      </c>
      <c r="R340" s="32">
        <f t="shared" si="155"/>
        <v>-279.41250000000014</v>
      </c>
      <c r="S340" s="32">
        <f t="shared" si="155"/>
        <v>-418.73250000000007</v>
      </c>
      <c r="T340" s="33" t="s">
        <v>48</v>
      </c>
      <c r="U340" s="31">
        <f t="shared" si="153"/>
        <v>0</v>
      </c>
      <c r="V340" s="32">
        <f t="shared" ref="V340:X345" si="156">IF($U340=0,0,$U340-(P$3*$D340))</f>
        <v>0</v>
      </c>
      <c r="W340" s="32">
        <f t="shared" si="156"/>
        <v>0</v>
      </c>
      <c r="X340" s="32">
        <f t="shared" si="156"/>
        <v>0</v>
      </c>
      <c r="Y340" s="3">
        <v>8.6</v>
      </c>
      <c r="Z340" s="32"/>
      <c r="AA340" s="32"/>
      <c r="AB340" s="32"/>
    </row>
    <row r="341" spans="1:28" s="29" customFormat="1" x14ac:dyDescent="0.25">
      <c r="A341" s="29" t="s">
        <v>106</v>
      </c>
      <c r="B341">
        <v>27</v>
      </c>
      <c r="C341" s="30" t="s">
        <v>107</v>
      </c>
      <c r="D341" s="30">
        <v>0.96750000000000003</v>
      </c>
      <c r="E341" s="2">
        <v>44378</v>
      </c>
      <c r="F341" s="2">
        <v>44742</v>
      </c>
      <c r="G341" s="30" t="s">
        <v>39</v>
      </c>
      <c r="H341" s="30" t="s">
        <v>38</v>
      </c>
      <c r="I341" s="31">
        <v>24.65</v>
      </c>
      <c r="J341" s="31">
        <f t="shared" si="148"/>
        <v>534.08333333333337</v>
      </c>
      <c r="K341" s="32">
        <f t="shared" si="154"/>
        <v>-230.24166666666667</v>
      </c>
      <c r="L341" s="32">
        <f t="shared" si="154"/>
        <v>-357.9516666666666</v>
      </c>
      <c r="M341" s="32">
        <f t="shared" si="154"/>
        <v>-862.01916666666659</v>
      </c>
      <c r="N341" s="32"/>
      <c r="O341" s="33">
        <v>27.2</v>
      </c>
      <c r="P341" s="31">
        <f t="shared" si="152"/>
        <v>589.33333333333337</v>
      </c>
      <c r="Q341" s="32">
        <f t="shared" si="155"/>
        <v>-367.5241666666667</v>
      </c>
      <c r="R341" s="32">
        <f t="shared" si="155"/>
        <v>-470.07916666666677</v>
      </c>
      <c r="S341" s="32">
        <f t="shared" si="155"/>
        <v>-609.3991666666667</v>
      </c>
      <c r="T341" s="33" t="s">
        <v>48</v>
      </c>
      <c r="U341" s="31">
        <f t="shared" si="153"/>
        <v>0</v>
      </c>
      <c r="V341" s="32">
        <f t="shared" si="156"/>
        <v>0</v>
      </c>
      <c r="W341" s="32">
        <f t="shared" si="156"/>
        <v>0</v>
      </c>
      <c r="X341" s="32">
        <f t="shared" si="156"/>
        <v>0</v>
      </c>
      <c r="Y341" s="3">
        <v>8.06</v>
      </c>
      <c r="Z341" s="32"/>
      <c r="AA341" s="32"/>
      <c r="AB341" s="32"/>
    </row>
    <row r="342" spans="1:28" s="29" customFormat="1" x14ac:dyDescent="0.25">
      <c r="A342" s="29" t="s">
        <v>106</v>
      </c>
      <c r="B342">
        <v>27</v>
      </c>
      <c r="C342" s="30" t="s">
        <v>107</v>
      </c>
      <c r="D342" s="30">
        <v>0.96750000000000003</v>
      </c>
      <c r="E342" s="2">
        <v>44378</v>
      </c>
      <c r="F342" s="2">
        <v>44742</v>
      </c>
      <c r="G342" s="30" t="s">
        <v>40</v>
      </c>
      <c r="H342" s="30" t="s">
        <v>38</v>
      </c>
      <c r="I342" s="31">
        <v>22.1</v>
      </c>
      <c r="J342" s="31">
        <f t="shared" si="148"/>
        <v>478.83333333333331</v>
      </c>
      <c r="K342" s="32">
        <f t="shared" si="154"/>
        <v>-285.49166666666673</v>
      </c>
      <c r="L342" s="32">
        <f t="shared" si="154"/>
        <v>-413.20166666666665</v>
      </c>
      <c r="M342" s="32">
        <f t="shared" si="154"/>
        <v>-917.26916666666671</v>
      </c>
      <c r="N342" s="32"/>
      <c r="O342" s="33">
        <v>26.35</v>
      </c>
      <c r="P342" s="31">
        <f t="shared" si="152"/>
        <v>570.91666666666663</v>
      </c>
      <c r="Q342" s="32">
        <f t="shared" si="155"/>
        <v>-385.94083333333344</v>
      </c>
      <c r="R342" s="32">
        <f t="shared" si="155"/>
        <v>-488.49583333333351</v>
      </c>
      <c r="S342" s="32">
        <f t="shared" si="155"/>
        <v>-627.81583333333344</v>
      </c>
      <c r="T342" s="33" t="s">
        <v>48</v>
      </c>
      <c r="U342" s="31">
        <f t="shared" si="153"/>
        <v>0</v>
      </c>
      <c r="V342" s="32">
        <f t="shared" si="156"/>
        <v>0</v>
      </c>
      <c r="W342" s="32">
        <f t="shared" si="156"/>
        <v>0</v>
      </c>
      <c r="X342" s="32">
        <f t="shared" si="156"/>
        <v>0</v>
      </c>
      <c r="Y342" s="3">
        <v>8.06</v>
      </c>
      <c r="Z342" s="32"/>
      <c r="AA342" s="32"/>
      <c r="AB342" s="32"/>
    </row>
    <row r="343" spans="1:28" s="29" customFormat="1" x14ac:dyDescent="0.25">
      <c r="A343" s="29" t="s">
        <v>106</v>
      </c>
      <c r="B343">
        <v>27</v>
      </c>
      <c r="C343" s="30" t="s">
        <v>107</v>
      </c>
      <c r="D343" s="30">
        <v>0.96750000000000003</v>
      </c>
      <c r="E343" s="2">
        <v>44378</v>
      </c>
      <c r="F343" s="2">
        <v>44742</v>
      </c>
      <c r="G343" s="30" t="s">
        <v>41</v>
      </c>
      <c r="H343" s="30" t="s">
        <v>38</v>
      </c>
      <c r="I343" s="31">
        <v>18</v>
      </c>
      <c r="J343" s="31">
        <f t="shared" si="148"/>
        <v>390</v>
      </c>
      <c r="K343" s="32">
        <f t="shared" si="154"/>
        <v>-289.18500000000006</v>
      </c>
      <c r="L343" s="32">
        <f t="shared" si="154"/>
        <v>-398.51250000000005</v>
      </c>
      <c r="M343" s="32">
        <f t="shared" si="154"/>
        <v>-692.63249999999994</v>
      </c>
      <c r="N343" s="32"/>
      <c r="O343" s="33">
        <v>22.5</v>
      </c>
      <c r="P343" s="31">
        <f t="shared" si="152"/>
        <v>487.5</v>
      </c>
      <c r="Q343" s="32">
        <f t="shared" si="155"/>
        <v>-469.35750000000007</v>
      </c>
      <c r="R343" s="32">
        <f t="shared" si="155"/>
        <v>-571.91250000000014</v>
      </c>
      <c r="S343" s="32">
        <f t="shared" si="155"/>
        <v>-711.23250000000007</v>
      </c>
      <c r="T343" s="33" t="s">
        <v>48</v>
      </c>
      <c r="U343" s="31">
        <f t="shared" si="153"/>
        <v>0</v>
      </c>
      <c r="V343" s="32">
        <f t="shared" si="156"/>
        <v>0</v>
      </c>
      <c r="W343" s="32">
        <f t="shared" si="156"/>
        <v>0</v>
      </c>
      <c r="X343" s="32">
        <f t="shared" si="156"/>
        <v>0</v>
      </c>
      <c r="Y343" s="3">
        <v>7.53</v>
      </c>
      <c r="Z343" s="32"/>
      <c r="AA343" s="32"/>
      <c r="AB343" s="32"/>
    </row>
    <row r="344" spans="1:28" s="29" customFormat="1" x14ac:dyDescent="0.25">
      <c r="A344" s="29" t="s">
        <v>106</v>
      </c>
      <c r="B344">
        <v>27</v>
      </c>
      <c r="C344" s="30" t="s">
        <v>107</v>
      </c>
      <c r="D344" s="30">
        <v>0.96750000000000003</v>
      </c>
      <c r="E344" s="2">
        <v>44378</v>
      </c>
      <c r="F344" s="2">
        <v>44742</v>
      </c>
      <c r="G344" s="30" t="s">
        <v>42</v>
      </c>
      <c r="H344" s="30" t="s">
        <v>38</v>
      </c>
      <c r="I344" s="31">
        <v>16.5</v>
      </c>
      <c r="J344" s="31">
        <f t="shared" si="148"/>
        <v>357.5</v>
      </c>
      <c r="K344" s="32">
        <f t="shared" si="154"/>
        <v>-321.68500000000006</v>
      </c>
      <c r="L344" s="32">
        <f t="shared" si="154"/>
        <v>-431.01250000000005</v>
      </c>
      <c r="M344" s="32">
        <f t="shared" si="154"/>
        <v>-725.13249999999994</v>
      </c>
      <c r="N344" s="32"/>
      <c r="O344" s="33">
        <v>22.5</v>
      </c>
      <c r="P344" s="31">
        <f t="shared" si="152"/>
        <v>487.5</v>
      </c>
      <c r="Q344" s="32">
        <f t="shared" si="155"/>
        <v>-469.35750000000007</v>
      </c>
      <c r="R344" s="32">
        <f t="shared" si="155"/>
        <v>-571.91250000000014</v>
      </c>
      <c r="S344" s="32">
        <f t="shared" si="155"/>
        <v>-711.23250000000007</v>
      </c>
      <c r="T344" s="33" t="s">
        <v>48</v>
      </c>
      <c r="U344" s="31">
        <f t="shared" si="153"/>
        <v>0</v>
      </c>
      <c r="V344" s="32">
        <f t="shared" si="156"/>
        <v>0</v>
      </c>
      <c r="W344" s="32">
        <f t="shared" si="156"/>
        <v>0</v>
      </c>
      <c r="X344" s="32">
        <f t="shared" si="156"/>
        <v>0</v>
      </c>
      <c r="Y344" s="3">
        <v>7.53</v>
      </c>
      <c r="Z344" s="32"/>
      <c r="AA344" s="32"/>
      <c r="AB344" s="32"/>
    </row>
    <row r="345" spans="1:28" s="29" customFormat="1" x14ac:dyDescent="0.25">
      <c r="A345" s="29" t="s">
        <v>106</v>
      </c>
      <c r="B345">
        <v>27</v>
      </c>
      <c r="C345" s="30" t="s">
        <v>107</v>
      </c>
      <c r="D345" s="30">
        <v>0.96750000000000003</v>
      </c>
      <c r="E345" s="2">
        <v>44378</v>
      </c>
      <c r="F345" s="2">
        <v>44742</v>
      </c>
      <c r="G345" s="30" t="s">
        <v>43</v>
      </c>
      <c r="H345" s="30" t="s">
        <v>38</v>
      </c>
      <c r="I345" s="31">
        <v>15.75</v>
      </c>
      <c r="J345" s="31">
        <f t="shared" si="148"/>
        <v>341.25</v>
      </c>
      <c r="K345" s="32">
        <f t="shared" si="154"/>
        <v>-337.93500000000006</v>
      </c>
      <c r="L345" s="32">
        <f t="shared" si="154"/>
        <v>-447.26250000000005</v>
      </c>
      <c r="M345" s="32">
        <f t="shared" si="154"/>
        <v>-741.38249999999994</v>
      </c>
      <c r="N345" s="32"/>
      <c r="O345" s="33">
        <v>21</v>
      </c>
      <c r="P345" s="31">
        <f t="shared" si="152"/>
        <v>455</v>
      </c>
      <c r="Q345" s="32">
        <f t="shared" si="155"/>
        <v>-501.85750000000007</v>
      </c>
      <c r="R345" s="32">
        <f t="shared" si="155"/>
        <v>-604.41250000000014</v>
      </c>
      <c r="S345" s="32">
        <f t="shared" si="155"/>
        <v>-743.73250000000007</v>
      </c>
      <c r="T345" s="33" t="s">
        <v>48</v>
      </c>
      <c r="U345" s="31">
        <f t="shared" si="153"/>
        <v>0</v>
      </c>
      <c r="V345" s="32">
        <f t="shared" si="156"/>
        <v>0</v>
      </c>
      <c r="W345" s="32">
        <f t="shared" si="156"/>
        <v>0</v>
      </c>
      <c r="X345" s="32">
        <f t="shared" si="156"/>
        <v>0</v>
      </c>
      <c r="Y345" s="3">
        <v>7.1</v>
      </c>
      <c r="Z345" s="32"/>
      <c r="AA345" s="32"/>
      <c r="AB345" s="32"/>
    </row>
    <row r="346" spans="1:28" hidden="1" x14ac:dyDescent="0.25">
      <c r="A346" t="s">
        <v>106</v>
      </c>
      <c r="B346">
        <v>27</v>
      </c>
      <c r="C346" s="1" t="s">
        <v>107</v>
      </c>
      <c r="D346" s="1">
        <v>0.96750000000000003</v>
      </c>
      <c r="E346" s="2">
        <v>44378</v>
      </c>
      <c r="F346" s="2">
        <v>44742</v>
      </c>
      <c r="G346" s="1" t="s">
        <v>44</v>
      </c>
      <c r="H346" t="s">
        <v>38</v>
      </c>
      <c r="I346" s="3">
        <v>14.19</v>
      </c>
      <c r="J346" s="3">
        <f t="shared" si="148"/>
        <v>307.45</v>
      </c>
      <c r="O346" s="3">
        <v>14.19</v>
      </c>
      <c r="P346" s="3">
        <f t="shared" si="152"/>
        <v>307.45</v>
      </c>
      <c r="T346" s="3" t="s">
        <v>48</v>
      </c>
      <c r="U346" s="3">
        <f t="shared" si="153"/>
        <v>0</v>
      </c>
      <c r="Y346" s="3">
        <v>7.1</v>
      </c>
    </row>
    <row r="347" spans="1:28" hidden="1" x14ac:dyDescent="0.25">
      <c r="A347" t="s">
        <v>106</v>
      </c>
      <c r="B347">
        <v>27</v>
      </c>
      <c r="C347" s="1" t="s">
        <v>107</v>
      </c>
      <c r="D347" s="1">
        <v>0.96750000000000003</v>
      </c>
      <c r="E347" s="2">
        <v>44378</v>
      </c>
      <c r="F347" s="2">
        <v>44742</v>
      </c>
      <c r="G347" s="1" t="s">
        <v>45</v>
      </c>
      <c r="H347" t="s">
        <v>38</v>
      </c>
      <c r="I347" s="3">
        <v>33</v>
      </c>
      <c r="J347" s="3">
        <f t="shared" si="148"/>
        <v>715</v>
      </c>
      <c r="O347" s="3">
        <v>36</v>
      </c>
      <c r="P347" s="3">
        <f t="shared" si="152"/>
        <v>780</v>
      </c>
      <c r="T347" s="3" t="s">
        <v>48</v>
      </c>
      <c r="U347" s="3">
        <f t="shared" si="153"/>
        <v>0</v>
      </c>
      <c r="Y347" s="3">
        <v>8.6</v>
      </c>
    </row>
    <row r="348" spans="1:28" s="29" customFormat="1" x14ac:dyDescent="0.25">
      <c r="A348" s="29" t="s">
        <v>106</v>
      </c>
      <c r="B348">
        <v>51</v>
      </c>
      <c r="C348" s="30" t="s">
        <v>108</v>
      </c>
      <c r="D348" s="30">
        <v>0.98370000000000002</v>
      </c>
      <c r="E348" s="2">
        <v>44378</v>
      </c>
      <c r="F348" s="2">
        <v>44742</v>
      </c>
      <c r="G348" s="30" t="s">
        <v>37</v>
      </c>
      <c r="H348" s="30" t="s">
        <v>38</v>
      </c>
      <c r="I348" s="31">
        <v>40</v>
      </c>
      <c r="J348" s="31">
        <f t="shared" si="148"/>
        <v>866.66666666666663</v>
      </c>
      <c r="K348" s="32">
        <f t="shared" ref="K348:M353" si="157">IF($G348="INF",$J348-H$3*$D348,IF(OR($G348="TOD", $G348="2YR"),$J348-H$4*$D348,$J348-H$5*$D348))</f>
        <v>-475.10013333333347</v>
      </c>
      <c r="L348" s="32">
        <f t="shared" si="157"/>
        <v>-730.86213333333342</v>
      </c>
      <c r="M348" s="32">
        <f t="shared" si="157"/>
        <v>-952.1946333333334</v>
      </c>
      <c r="N348" s="32"/>
      <c r="O348" s="33">
        <v>35</v>
      </c>
      <c r="P348" s="31">
        <f t="shared" si="152"/>
        <v>758.33333333333337</v>
      </c>
      <c r="Q348" s="32">
        <f t="shared" ref="Q348:S353" si="158">IF($P348=0,0,$P348-(P$3*$D348))</f>
        <v>-214.54596666666669</v>
      </c>
      <c r="R348" s="32">
        <f t="shared" si="158"/>
        <v>-318.81816666666657</v>
      </c>
      <c r="S348" s="32">
        <f t="shared" si="158"/>
        <v>-460.47096666666664</v>
      </c>
      <c r="T348" s="33" t="s">
        <v>48</v>
      </c>
      <c r="U348" s="31">
        <f t="shared" si="153"/>
        <v>0</v>
      </c>
      <c r="V348" s="32">
        <f t="shared" ref="V348:X353" si="159">IF($U348=0,0,$U348-(P$3*$D348))</f>
        <v>0</v>
      </c>
      <c r="W348" s="32">
        <f t="shared" si="159"/>
        <v>0</v>
      </c>
      <c r="X348" s="32">
        <f t="shared" si="159"/>
        <v>0</v>
      </c>
      <c r="Y348" s="3">
        <v>9.14</v>
      </c>
      <c r="Z348" s="32"/>
      <c r="AA348" s="32"/>
      <c r="AB348" s="32"/>
    </row>
    <row r="349" spans="1:28" s="29" customFormat="1" x14ac:dyDescent="0.25">
      <c r="A349" s="29" t="s">
        <v>106</v>
      </c>
      <c r="B349">
        <v>51</v>
      </c>
      <c r="C349" s="30" t="s">
        <v>108</v>
      </c>
      <c r="D349" s="30">
        <v>0.98370000000000002</v>
      </c>
      <c r="E349" s="2">
        <v>44378</v>
      </c>
      <c r="F349" s="2">
        <v>44742</v>
      </c>
      <c r="G349" s="30" t="s">
        <v>39</v>
      </c>
      <c r="H349" s="30" t="s">
        <v>38</v>
      </c>
      <c r="I349" s="31">
        <v>29.75</v>
      </c>
      <c r="J349" s="31">
        <f t="shared" si="148"/>
        <v>644.58333333333337</v>
      </c>
      <c r="K349" s="32">
        <f t="shared" si="157"/>
        <v>-132.53966666666668</v>
      </c>
      <c r="L349" s="32">
        <f t="shared" si="157"/>
        <v>-262.38806666666665</v>
      </c>
      <c r="M349" s="32">
        <f t="shared" si="157"/>
        <v>-774.89576666666665</v>
      </c>
      <c r="N349" s="32"/>
      <c r="O349" s="33">
        <v>28.05</v>
      </c>
      <c r="P349" s="31">
        <f t="shared" si="152"/>
        <v>607.75</v>
      </c>
      <c r="Q349" s="32">
        <f t="shared" si="158"/>
        <v>-365.12930000000006</v>
      </c>
      <c r="R349" s="32">
        <f t="shared" si="158"/>
        <v>-469.40149999999994</v>
      </c>
      <c r="S349" s="32">
        <f t="shared" si="158"/>
        <v>-611.05430000000001</v>
      </c>
      <c r="T349" s="33" t="s">
        <v>48</v>
      </c>
      <c r="U349" s="31">
        <f t="shared" si="153"/>
        <v>0</v>
      </c>
      <c r="V349" s="32">
        <f t="shared" si="159"/>
        <v>0</v>
      </c>
      <c r="W349" s="32">
        <f t="shared" si="159"/>
        <v>0</v>
      </c>
      <c r="X349" s="32">
        <f t="shared" si="159"/>
        <v>0</v>
      </c>
      <c r="Y349" s="3">
        <v>8.6</v>
      </c>
      <c r="Z349" s="32"/>
      <c r="AA349" s="32"/>
      <c r="AB349" s="32"/>
    </row>
    <row r="350" spans="1:28" s="29" customFormat="1" x14ac:dyDescent="0.25">
      <c r="A350" s="29" t="s">
        <v>106</v>
      </c>
      <c r="B350">
        <v>51</v>
      </c>
      <c r="C350" s="30" t="s">
        <v>108</v>
      </c>
      <c r="D350" s="30">
        <v>0.98370000000000002</v>
      </c>
      <c r="E350" s="2">
        <v>44378</v>
      </c>
      <c r="F350" s="2">
        <v>44742</v>
      </c>
      <c r="G350" s="30" t="s">
        <v>40</v>
      </c>
      <c r="H350" s="30" t="s">
        <v>38</v>
      </c>
      <c r="I350" s="31">
        <v>27.63</v>
      </c>
      <c r="J350" s="31">
        <f t="shared" si="148"/>
        <v>598.65</v>
      </c>
      <c r="K350" s="32">
        <f t="shared" si="157"/>
        <v>-178.47300000000007</v>
      </c>
      <c r="L350" s="32">
        <f t="shared" si="157"/>
        <v>-308.32140000000004</v>
      </c>
      <c r="M350" s="32">
        <f t="shared" si="157"/>
        <v>-820.82910000000004</v>
      </c>
      <c r="N350" s="32"/>
      <c r="O350" s="33">
        <v>28.05</v>
      </c>
      <c r="P350" s="31">
        <f t="shared" si="152"/>
        <v>607.75</v>
      </c>
      <c r="Q350" s="32">
        <f t="shared" si="158"/>
        <v>-365.12930000000006</v>
      </c>
      <c r="R350" s="32">
        <f t="shared" si="158"/>
        <v>-469.40149999999994</v>
      </c>
      <c r="S350" s="32">
        <f t="shared" si="158"/>
        <v>-611.05430000000001</v>
      </c>
      <c r="T350" s="33" t="s">
        <v>48</v>
      </c>
      <c r="U350" s="31">
        <f t="shared" si="153"/>
        <v>0</v>
      </c>
      <c r="V350" s="32">
        <f t="shared" si="159"/>
        <v>0</v>
      </c>
      <c r="W350" s="32">
        <f t="shared" si="159"/>
        <v>0</v>
      </c>
      <c r="X350" s="32">
        <f t="shared" si="159"/>
        <v>0</v>
      </c>
      <c r="Y350" s="3">
        <v>8.06</v>
      </c>
      <c r="Z350" s="32"/>
      <c r="AA350" s="32"/>
      <c r="AB350" s="32"/>
    </row>
    <row r="351" spans="1:28" s="29" customFormat="1" x14ac:dyDescent="0.25">
      <c r="A351" s="29" t="s">
        <v>106</v>
      </c>
      <c r="B351">
        <v>51</v>
      </c>
      <c r="C351" s="30" t="s">
        <v>108</v>
      </c>
      <c r="D351" s="30">
        <v>0.98370000000000002</v>
      </c>
      <c r="E351" s="2">
        <v>44378</v>
      </c>
      <c r="F351" s="2">
        <v>44742</v>
      </c>
      <c r="G351" s="30" t="s">
        <v>41</v>
      </c>
      <c r="H351" s="30" t="s">
        <v>38</v>
      </c>
      <c r="I351" s="31">
        <v>23.56</v>
      </c>
      <c r="J351" s="31">
        <f t="shared" si="148"/>
        <v>510.46666666666664</v>
      </c>
      <c r="K351" s="32">
        <f t="shared" si="157"/>
        <v>-180.09073333333339</v>
      </c>
      <c r="L351" s="32">
        <f t="shared" si="157"/>
        <v>-291.24883333333338</v>
      </c>
      <c r="M351" s="32">
        <f t="shared" si="157"/>
        <v>-590.29363333333322</v>
      </c>
      <c r="N351" s="32"/>
      <c r="O351" s="33">
        <v>24.75</v>
      </c>
      <c r="P351" s="31">
        <f t="shared" si="152"/>
        <v>536.25</v>
      </c>
      <c r="Q351" s="32">
        <f t="shared" si="158"/>
        <v>-436.62930000000006</v>
      </c>
      <c r="R351" s="32">
        <f t="shared" si="158"/>
        <v>-540.90149999999994</v>
      </c>
      <c r="S351" s="32">
        <f t="shared" si="158"/>
        <v>-682.55430000000001</v>
      </c>
      <c r="T351" s="33" t="s">
        <v>48</v>
      </c>
      <c r="U351" s="31">
        <f t="shared" si="153"/>
        <v>0</v>
      </c>
      <c r="V351" s="32">
        <f t="shared" si="159"/>
        <v>0</v>
      </c>
      <c r="W351" s="32">
        <f t="shared" si="159"/>
        <v>0</v>
      </c>
      <c r="X351" s="32">
        <f t="shared" si="159"/>
        <v>0</v>
      </c>
      <c r="Y351" s="3">
        <v>8.06</v>
      </c>
      <c r="Z351" s="32"/>
      <c r="AA351" s="32"/>
      <c r="AB351" s="32"/>
    </row>
    <row r="352" spans="1:28" s="29" customFormat="1" x14ac:dyDescent="0.25">
      <c r="A352" s="29" t="s">
        <v>106</v>
      </c>
      <c r="B352">
        <v>51</v>
      </c>
      <c r="C352" s="30" t="s">
        <v>108</v>
      </c>
      <c r="D352" s="30">
        <v>0.98370000000000002</v>
      </c>
      <c r="E352" s="2">
        <v>44378</v>
      </c>
      <c r="F352" s="2">
        <v>44742</v>
      </c>
      <c r="G352" s="30" t="s">
        <v>42</v>
      </c>
      <c r="H352" s="30" t="s">
        <v>38</v>
      </c>
      <c r="I352" s="31">
        <v>22.5</v>
      </c>
      <c r="J352" s="31">
        <f t="shared" si="148"/>
        <v>487.5</v>
      </c>
      <c r="K352" s="32">
        <f t="shared" si="157"/>
        <v>-203.05740000000003</v>
      </c>
      <c r="L352" s="32">
        <f t="shared" si="157"/>
        <v>-314.21550000000002</v>
      </c>
      <c r="M352" s="32">
        <f t="shared" si="157"/>
        <v>-613.26029999999992</v>
      </c>
      <c r="N352" s="32"/>
      <c r="O352" s="33">
        <v>22.5</v>
      </c>
      <c r="P352" s="31">
        <f t="shared" si="152"/>
        <v>487.5</v>
      </c>
      <c r="Q352" s="32">
        <f t="shared" si="158"/>
        <v>-485.37930000000006</v>
      </c>
      <c r="R352" s="32">
        <f t="shared" si="158"/>
        <v>-589.65149999999994</v>
      </c>
      <c r="S352" s="32">
        <f t="shared" si="158"/>
        <v>-731.30430000000001</v>
      </c>
      <c r="T352" s="33" t="s">
        <v>48</v>
      </c>
      <c r="U352" s="31">
        <f t="shared" si="153"/>
        <v>0</v>
      </c>
      <c r="V352" s="32">
        <f t="shared" si="159"/>
        <v>0</v>
      </c>
      <c r="W352" s="32">
        <f t="shared" si="159"/>
        <v>0</v>
      </c>
      <c r="X352" s="32">
        <f t="shared" si="159"/>
        <v>0</v>
      </c>
      <c r="Y352" s="3">
        <v>8.06</v>
      </c>
      <c r="Z352" s="32"/>
      <c r="AA352" s="32"/>
      <c r="AB352" s="32"/>
    </row>
    <row r="353" spans="1:28" s="29" customFormat="1" x14ac:dyDescent="0.25">
      <c r="A353" s="29" t="s">
        <v>106</v>
      </c>
      <c r="B353">
        <v>51</v>
      </c>
      <c r="C353" s="30" t="s">
        <v>108</v>
      </c>
      <c r="D353" s="30">
        <v>0.98370000000000002</v>
      </c>
      <c r="E353" s="2">
        <v>44378</v>
      </c>
      <c r="F353" s="2">
        <v>44742</v>
      </c>
      <c r="G353" s="30" t="s">
        <v>43</v>
      </c>
      <c r="H353" s="30" t="s">
        <v>38</v>
      </c>
      <c r="I353" s="31">
        <v>22.5</v>
      </c>
      <c r="J353" s="31">
        <f t="shared" si="148"/>
        <v>487.5</v>
      </c>
      <c r="K353" s="32">
        <f t="shared" si="157"/>
        <v>-203.05740000000003</v>
      </c>
      <c r="L353" s="32">
        <f t="shared" si="157"/>
        <v>-314.21550000000002</v>
      </c>
      <c r="M353" s="32">
        <f t="shared" si="157"/>
        <v>-613.26029999999992</v>
      </c>
      <c r="N353" s="32"/>
      <c r="O353" s="33">
        <v>20.43</v>
      </c>
      <c r="P353" s="31">
        <f t="shared" si="152"/>
        <v>442.65000000000003</v>
      </c>
      <c r="Q353" s="32">
        <f t="shared" si="158"/>
        <v>-530.22929999999997</v>
      </c>
      <c r="R353" s="32">
        <f t="shared" si="158"/>
        <v>-634.50149999999985</v>
      </c>
      <c r="S353" s="32">
        <f t="shared" si="158"/>
        <v>-776.15429999999992</v>
      </c>
      <c r="T353" s="33" t="s">
        <v>48</v>
      </c>
      <c r="U353" s="31">
        <f t="shared" si="153"/>
        <v>0</v>
      </c>
      <c r="V353" s="32">
        <f t="shared" si="159"/>
        <v>0</v>
      </c>
      <c r="W353" s="32">
        <f t="shared" si="159"/>
        <v>0</v>
      </c>
      <c r="X353" s="32">
        <f t="shared" si="159"/>
        <v>0</v>
      </c>
      <c r="Y353" s="3">
        <v>8.06</v>
      </c>
      <c r="Z353" s="32"/>
      <c r="AA353" s="32"/>
      <c r="AB353" s="32"/>
    </row>
    <row r="354" spans="1:28" hidden="1" x14ac:dyDescent="0.25">
      <c r="A354" t="s">
        <v>106</v>
      </c>
      <c r="B354">
        <v>51</v>
      </c>
      <c r="C354" s="1" t="s">
        <v>108</v>
      </c>
      <c r="D354" s="1">
        <v>0.98370000000000002</v>
      </c>
      <c r="E354" s="2">
        <v>44378</v>
      </c>
      <c r="F354" s="2">
        <v>44742</v>
      </c>
      <c r="G354" s="1" t="s">
        <v>44</v>
      </c>
      <c r="H354" t="s">
        <v>38</v>
      </c>
      <c r="I354" s="3">
        <v>16.13</v>
      </c>
      <c r="J354" s="3">
        <f t="shared" si="148"/>
        <v>349.48333333333335</v>
      </c>
      <c r="O354" s="3">
        <v>19.350000000000001</v>
      </c>
      <c r="P354" s="3">
        <f t="shared" si="152"/>
        <v>419.25</v>
      </c>
      <c r="T354" s="3" t="s">
        <v>48</v>
      </c>
      <c r="U354" s="3">
        <f t="shared" si="153"/>
        <v>0</v>
      </c>
      <c r="Y354" s="3">
        <v>6.99</v>
      </c>
    </row>
    <row r="355" spans="1:28" hidden="1" x14ac:dyDescent="0.25">
      <c r="A355" t="s">
        <v>106</v>
      </c>
      <c r="B355">
        <v>51</v>
      </c>
      <c r="C355" s="1" t="s">
        <v>108</v>
      </c>
      <c r="D355" s="1">
        <v>0.98370000000000002</v>
      </c>
      <c r="E355" s="2">
        <v>44378</v>
      </c>
      <c r="F355" s="2">
        <v>44742</v>
      </c>
      <c r="G355" s="1" t="s">
        <v>45</v>
      </c>
      <c r="H355" t="s">
        <v>38</v>
      </c>
      <c r="I355" s="3">
        <v>40</v>
      </c>
      <c r="J355" s="3">
        <f t="shared" si="148"/>
        <v>866.66666666666663</v>
      </c>
      <c r="O355" s="3">
        <v>35</v>
      </c>
      <c r="P355" s="3">
        <f t="shared" si="152"/>
        <v>758.33333333333337</v>
      </c>
      <c r="T355" s="3" t="s">
        <v>48</v>
      </c>
      <c r="U355" s="3">
        <f t="shared" si="153"/>
        <v>0</v>
      </c>
      <c r="Y355" s="3">
        <v>9.14</v>
      </c>
    </row>
    <row r="356" spans="1:28" x14ac:dyDescent="0.25">
      <c r="A356" t="s">
        <v>109</v>
      </c>
      <c r="B356">
        <v>52</v>
      </c>
      <c r="C356" s="1" t="s">
        <v>110</v>
      </c>
      <c r="D356" s="1">
        <v>0.99860000000000004</v>
      </c>
      <c r="E356" s="2">
        <v>44621</v>
      </c>
      <c r="F356" s="2">
        <v>44742</v>
      </c>
      <c r="G356" s="1" t="s">
        <v>37</v>
      </c>
      <c r="H356" s="1" t="s">
        <v>38</v>
      </c>
      <c r="I356" s="3">
        <v>57.05</v>
      </c>
      <c r="J356" s="3">
        <f t="shared" si="148"/>
        <v>1236.0833333333333</v>
      </c>
      <c r="K356" s="34">
        <f t="shared" ref="K356:M361" si="160">IF($G356="INF",$J356-H$3*$D356,IF(OR($G356="TOD", $G356="2YR"),$J356-H$4*$D356,$J356-H$5*$D356))</f>
        <v>-126.00706666666679</v>
      </c>
      <c r="L356" s="34">
        <f t="shared" si="160"/>
        <v>-385.64306666666675</v>
      </c>
      <c r="M356" s="34">
        <f t="shared" si="160"/>
        <v>-610.32806666666693</v>
      </c>
      <c r="N356" s="34"/>
      <c r="O356" s="13">
        <v>49</v>
      </c>
      <c r="P356" s="3">
        <f t="shared" si="152"/>
        <v>1061.6666666666667</v>
      </c>
      <c r="Q356" s="34">
        <f t="shared" ref="Q356:S361" si="161">IF($P356=0,0,$P356-(P$3*$D356))</f>
        <v>74.05126666666672</v>
      </c>
      <c r="R356" s="34">
        <f t="shared" si="161"/>
        <v>-31.800333333333356</v>
      </c>
      <c r="S356" s="34">
        <f t="shared" si="161"/>
        <v>-175.59873333333326</v>
      </c>
      <c r="T356" s="13">
        <v>0</v>
      </c>
      <c r="U356" s="3">
        <f t="shared" si="153"/>
        <v>0</v>
      </c>
      <c r="V356" s="34">
        <f t="shared" ref="V356:X361" si="162">IF($U356=0,0,$U356-(P$3*$D356))</f>
        <v>0</v>
      </c>
      <c r="W356" s="34">
        <f t="shared" si="162"/>
        <v>0</v>
      </c>
      <c r="X356" s="34">
        <f t="shared" si="162"/>
        <v>0</v>
      </c>
      <c r="Y356" s="3">
        <v>16</v>
      </c>
      <c r="Z356" s="34"/>
      <c r="AA356" s="34"/>
      <c r="AB356" s="34"/>
    </row>
    <row r="357" spans="1:28" x14ac:dyDescent="0.25">
      <c r="A357" t="s">
        <v>109</v>
      </c>
      <c r="B357">
        <v>52</v>
      </c>
      <c r="C357" s="1" t="s">
        <v>110</v>
      </c>
      <c r="D357" s="1">
        <v>0.99860000000000004</v>
      </c>
      <c r="E357" s="2">
        <v>44621</v>
      </c>
      <c r="F357" s="2">
        <v>44742</v>
      </c>
      <c r="G357" s="1" t="s">
        <v>39</v>
      </c>
      <c r="H357" s="1" t="s">
        <v>38</v>
      </c>
      <c r="I357" s="3">
        <v>44.65</v>
      </c>
      <c r="J357" s="3">
        <f t="shared" si="148"/>
        <v>967.41666666666663</v>
      </c>
      <c r="K357" s="34">
        <f t="shared" si="160"/>
        <v>178.52266666666662</v>
      </c>
      <c r="L357" s="34">
        <f t="shared" si="160"/>
        <v>46.707466666666619</v>
      </c>
      <c r="M357" s="34">
        <f t="shared" si="160"/>
        <v>-473.56313333333344</v>
      </c>
      <c r="N357" s="34"/>
      <c r="O357" s="13">
        <v>42.75</v>
      </c>
      <c r="P357" s="3">
        <f t="shared" si="152"/>
        <v>926.25</v>
      </c>
      <c r="Q357" s="34">
        <f t="shared" si="161"/>
        <v>-61.365400000000022</v>
      </c>
      <c r="R357" s="34">
        <f t="shared" si="161"/>
        <v>-167.2170000000001</v>
      </c>
      <c r="S357" s="34">
        <f t="shared" si="161"/>
        <v>-311.0154</v>
      </c>
      <c r="T357" s="13">
        <v>0</v>
      </c>
      <c r="U357" s="3">
        <f t="shared" si="153"/>
        <v>0</v>
      </c>
      <c r="V357" s="34">
        <f t="shared" si="162"/>
        <v>0</v>
      </c>
      <c r="W357" s="34">
        <f t="shared" si="162"/>
        <v>0</v>
      </c>
      <c r="X357" s="34">
        <f t="shared" si="162"/>
        <v>0</v>
      </c>
      <c r="Y357" s="3">
        <v>14.4</v>
      </c>
      <c r="Z357" s="34"/>
      <c r="AA357" s="34"/>
      <c r="AB357" s="34"/>
    </row>
    <row r="358" spans="1:28" x14ac:dyDescent="0.25">
      <c r="A358" t="s">
        <v>109</v>
      </c>
      <c r="B358">
        <v>52</v>
      </c>
      <c r="C358" s="1" t="s">
        <v>110</v>
      </c>
      <c r="D358" s="1">
        <v>0.99860000000000004</v>
      </c>
      <c r="E358" s="2">
        <v>44621</v>
      </c>
      <c r="F358" s="2">
        <v>44742</v>
      </c>
      <c r="G358" s="1" t="s">
        <v>40</v>
      </c>
      <c r="H358" s="1" t="s">
        <v>38</v>
      </c>
      <c r="I358" s="3">
        <v>31.2</v>
      </c>
      <c r="J358" s="3">
        <f t="shared" si="148"/>
        <v>676</v>
      </c>
      <c r="K358" s="34">
        <f t="shared" si="160"/>
        <v>-112.89400000000001</v>
      </c>
      <c r="L358" s="34">
        <f t="shared" si="160"/>
        <v>-244.70920000000001</v>
      </c>
      <c r="M358" s="34">
        <f t="shared" si="160"/>
        <v>-764.97980000000007</v>
      </c>
      <c r="N358" s="34"/>
      <c r="O358" s="13">
        <v>34</v>
      </c>
      <c r="P358" s="3">
        <f t="shared" si="152"/>
        <v>736.66666666666663</v>
      </c>
      <c r="Q358" s="34">
        <f t="shared" si="161"/>
        <v>-250.94873333333339</v>
      </c>
      <c r="R358" s="34">
        <f t="shared" si="161"/>
        <v>-356.80033333333347</v>
      </c>
      <c r="S358" s="34">
        <f t="shared" si="161"/>
        <v>-500.59873333333337</v>
      </c>
      <c r="T358" s="13">
        <v>0</v>
      </c>
      <c r="U358" s="3">
        <f t="shared" si="153"/>
        <v>0</v>
      </c>
      <c r="V358" s="34">
        <f t="shared" si="162"/>
        <v>0</v>
      </c>
      <c r="W358" s="34">
        <f t="shared" si="162"/>
        <v>0</v>
      </c>
      <c r="X358" s="34">
        <f t="shared" si="162"/>
        <v>0</v>
      </c>
      <c r="Y358" s="3">
        <v>14</v>
      </c>
      <c r="Z358" s="34"/>
      <c r="AA358" s="34"/>
      <c r="AB358" s="34"/>
    </row>
    <row r="359" spans="1:28" x14ac:dyDescent="0.25">
      <c r="A359" t="s">
        <v>109</v>
      </c>
      <c r="B359">
        <v>52</v>
      </c>
      <c r="C359" s="1" t="s">
        <v>110</v>
      </c>
      <c r="D359" s="1">
        <v>0.99860000000000004</v>
      </c>
      <c r="E359" s="2">
        <v>44621</v>
      </c>
      <c r="F359" s="2">
        <v>44742</v>
      </c>
      <c r="G359" s="1" t="s">
        <v>41</v>
      </c>
      <c r="H359" s="1" t="s">
        <v>38</v>
      </c>
      <c r="I359" s="3">
        <v>26.56</v>
      </c>
      <c r="J359" s="3">
        <f t="shared" si="148"/>
        <v>575.46666666666658</v>
      </c>
      <c r="K359" s="34">
        <f t="shared" si="160"/>
        <v>-125.55053333333342</v>
      </c>
      <c r="L359" s="34">
        <f t="shared" si="160"/>
        <v>-238.39233333333345</v>
      </c>
      <c r="M359" s="34">
        <f t="shared" si="160"/>
        <v>-541.96673333333354</v>
      </c>
      <c r="N359" s="34"/>
      <c r="O359" s="13">
        <v>32</v>
      </c>
      <c r="P359" s="3">
        <f t="shared" si="152"/>
        <v>693.33333333333337</v>
      </c>
      <c r="Q359" s="34">
        <f t="shared" si="161"/>
        <v>-294.28206666666665</v>
      </c>
      <c r="R359" s="34">
        <f t="shared" si="161"/>
        <v>-400.13366666666673</v>
      </c>
      <c r="S359" s="34">
        <f t="shared" si="161"/>
        <v>-543.93206666666663</v>
      </c>
      <c r="T359" s="13">
        <v>0</v>
      </c>
      <c r="U359" s="3">
        <f t="shared" si="153"/>
        <v>0</v>
      </c>
      <c r="V359" s="34">
        <f t="shared" si="162"/>
        <v>0</v>
      </c>
      <c r="W359" s="34">
        <f t="shared" si="162"/>
        <v>0</v>
      </c>
      <c r="X359" s="34">
        <f t="shared" si="162"/>
        <v>0</v>
      </c>
      <c r="Y359" s="3">
        <v>14</v>
      </c>
      <c r="Z359" s="34"/>
      <c r="AA359" s="34"/>
      <c r="AB359" s="34"/>
    </row>
    <row r="360" spans="1:28" x14ac:dyDescent="0.25">
      <c r="A360" t="s">
        <v>109</v>
      </c>
      <c r="B360">
        <v>52</v>
      </c>
      <c r="C360" s="1" t="s">
        <v>110</v>
      </c>
      <c r="D360" s="1">
        <v>0.99860000000000004</v>
      </c>
      <c r="E360" s="2">
        <v>44621</v>
      </c>
      <c r="F360" s="2">
        <v>44742</v>
      </c>
      <c r="G360" s="1" t="s">
        <v>42</v>
      </c>
      <c r="H360" s="1" t="s">
        <v>38</v>
      </c>
      <c r="I360" s="3">
        <v>24.8</v>
      </c>
      <c r="J360" s="3">
        <f t="shared" si="148"/>
        <v>537.33333333333337</v>
      </c>
      <c r="K360" s="34">
        <f t="shared" si="160"/>
        <v>-163.68386666666663</v>
      </c>
      <c r="L360" s="34">
        <f t="shared" si="160"/>
        <v>-276.52566666666667</v>
      </c>
      <c r="M360" s="34">
        <f t="shared" si="160"/>
        <v>-580.10006666666675</v>
      </c>
      <c r="N360" s="34"/>
      <c r="O360" s="13">
        <v>28</v>
      </c>
      <c r="P360" s="3">
        <f t="shared" si="152"/>
        <v>606.66666666666663</v>
      </c>
      <c r="Q360" s="34">
        <f t="shared" si="161"/>
        <v>-380.94873333333339</v>
      </c>
      <c r="R360" s="34">
        <f t="shared" si="161"/>
        <v>-486.80033333333347</v>
      </c>
      <c r="S360" s="34">
        <f t="shared" si="161"/>
        <v>-630.59873333333337</v>
      </c>
      <c r="T360" s="13">
        <v>0</v>
      </c>
      <c r="U360" s="3">
        <f t="shared" si="153"/>
        <v>0</v>
      </c>
      <c r="V360" s="34">
        <f t="shared" si="162"/>
        <v>0</v>
      </c>
      <c r="W360" s="34">
        <f t="shared" si="162"/>
        <v>0</v>
      </c>
      <c r="X360" s="34">
        <f t="shared" si="162"/>
        <v>0</v>
      </c>
      <c r="Y360" s="3">
        <v>14</v>
      </c>
      <c r="Z360" s="34"/>
      <c r="AA360" s="34"/>
      <c r="AB360" s="34"/>
    </row>
    <row r="361" spans="1:28" x14ac:dyDescent="0.25">
      <c r="A361" t="s">
        <v>109</v>
      </c>
      <c r="B361">
        <v>52</v>
      </c>
      <c r="C361" s="1" t="s">
        <v>110</v>
      </c>
      <c r="D361" s="1">
        <v>0.99860000000000004</v>
      </c>
      <c r="E361" s="2">
        <v>44621</v>
      </c>
      <c r="F361" s="2">
        <v>44742</v>
      </c>
      <c r="G361" s="1" t="s">
        <v>43</v>
      </c>
      <c r="H361" s="1" t="s">
        <v>38</v>
      </c>
      <c r="I361" s="3">
        <v>24.8</v>
      </c>
      <c r="J361" s="3">
        <f t="shared" si="148"/>
        <v>537.33333333333337</v>
      </c>
      <c r="K361" s="34">
        <f t="shared" si="160"/>
        <v>-163.68386666666663</v>
      </c>
      <c r="L361" s="34">
        <f t="shared" si="160"/>
        <v>-276.52566666666667</v>
      </c>
      <c r="M361" s="34">
        <f t="shared" si="160"/>
        <v>-580.10006666666675</v>
      </c>
      <c r="N361" s="34"/>
      <c r="O361" s="13">
        <v>28</v>
      </c>
      <c r="P361" s="3">
        <f t="shared" si="152"/>
        <v>606.66666666666663</v>
      </c>
      <c r="Q361" s="34">
        <f t="shared" si="161"/>
        <v>-380.94873333333339</v>
      </c>
      <c r="R361" s="34">
        <f t="shared" si="161"/>
        <v>-486.80033333333347</v>
      </c>
      <c r="S361" s="34">
        <f t="shared" si="161"/>
        <v>-630.59873333333337</v>
      </c>
      <c r="T361" s="13">
        <v>0</v>
      </c>
      <c r="U361" s="3">
        <f t="shared" si="153"/>
        <v>0</v>
      </c>
      <c r="V361" s="34">
        <f t="shared" si="162"/>
        <v>0</v>
      </c>
      <c r="W361" s="34">
        <f t="shared" si="162"/>
        <v>0</v>
      </c>
      <c r="X361" s="34">
        <f t="shared" si="162"/>
        <v>0</v>
      </c>
      <c r="Y361" s="3">
        <v>14</v>
      </c>
      <c r="Z361" s="34"/>
      <c r="AA361" s="34"/>
      <c r="AB361" s="34"/>
    </row>
    <row r="362" spans="1:28" hidden="1" x14ac:dyDescent="0.25">
      <c r="A362" t="s">
        <v>109</v>
      </c>
      <c r="B362">
        <v>52</v>
      </c>
      <c r="C362" s="1" t="s">
        <v>110</v>
      </c>
      <c r="D362" s="1">
        <v>0.99860000000000004</v>
      </c>
      <c r="E362" s="2">
        <v>44621</v>
      </c>
      <c r="F362" s="2">
        <v>44742</v>
      </c>
      <c r="G362" s="1" t="s">
        <v>44</v>
      </c>
      <c r="H362" t="s">
        <v>38</v>
      </c>
      <c r="I362" s="3">
        <v>16.5</v>
      </c>
      <c r="J362" s="3">
        <f t="shared" si="148"/>
        <v>357.5</v>
      </c>
      <c r="O362" s="3">
        <v>21.39</v>
      </c>
      <c r="P362" s="3">
        <f t="shared" si="152"/>
        <v>463.45000000000005</v>
      </c>
      <c r="T362" s="3">
        <v>0</v>
      </c>
      <c r="U362" s="3">
        <f t="shared" si="153"/>
        <v>0</v>
      </c>
      <c r="Y362" s="3">
        <v>10.7</v>
      </c>
    </row>
    <row r="363" spans="1:28" hidden="1" x14ac:dyDescent="0.25">
      <c r="A363" t="s">
        <v>109</v>
      </c>
      <c r="B363">
        <v>52</v>
      </c>
      <c r="C363" s="1" t="s">
        <v>110</v>
      </c>
      <c r="D363" s="1">
        <v>0.99860000000000004</v>
      </c>
      <c r="E363" s="2">
        <v>44621</v>
      </c>
      <c r="F363" s="2">
        <v>44742</v>
      </c>
      <c r="G363" s="1" t="s">
        <v>45</v>
      </c>
      <c r="H363" t="s">
        <v>38</v>
      </c>
      <c r="I363" s="3">
        <v>66.23</v>
      </c>
      <c r="J363" s="3">
        <f t="shared" si="148"/>
        <v>1434.9833333333333</v>
      </c>
      <c r="O363" s="3">
        <v>58.8</v>
      </c>
      <c r="P363" s="3">
        <f t="shared" si="152"/>
        <v>1274</v>
      </c>
      <c r="T363" s="3">
        <v>0</v>
      </c>
      <c r="U363" s="3">
        <f t="shared" si="153"/>
        <v>0</v>
      </c>
      <c r="Y363" s="3">
        <v>19.2</v>
      </c>
    </row>
    <row r="364" spans="1:28" s="29" customFormat="1" x14ac:dyDescent="0.25">
      <c r="A364" s="29" t="s">
        <v>111</v>
      </c>
      <c r="B364">
        <v>53</v>
      </c>
      <c r="C364" s="30" t="s">
        <v>112</v>
      </c>
      <c r="D364" s="30">
        <v>0.96830000000000005</v>
      </c>
      <c r="E364" s="2">
        <v>44682</v>
      </c>
      <c r="F364" s="2">
        <v>44742</v>
      </c>
      <c r="G364" s="30" t="s">
        <v>37</v>
      </c>
      <c r="H364" s="30" t="s">
        <v>38</v>
      </c>
      <c r="I364" s="31">
        <v>50</v>
      </c>
      <c r="J364" s="31">
        <f t="shared" si="148"/>
        <v>1083.3333333333333</v>
      </c>
      <c r="K364" s="32">
        <f t="shared" ref="K364:M369" si="163">IF($G364="INF",$J364-H$3*$D364,IF(OR($G364="TOD", $G364="2YR"),$J364-H$4*$D364,$J364-H$5*$D364))</f>
        <v>-237.42786666666689</v>
      </c>
      <c r="L364" s="32">
        <f t="shared" si="163"/>
        <v>-489.18586666666693</v>
      </c>
      <c r="M364" s="32">
        <f t="shared" si="163"/>
        <v>-707.05336666666676</v>
      </c>
      <c r="N364" s="32"/>
      <c r="O364" s="33">
        <v>50</v>
      </c>
      <c r="P364" s="31">
        <f t="shared" si="152"/>
        <v>1083.3333333333333</v>
      </c>
      <c r="Q364" s="32">
        <f t="shared" ref="Q364:S369" si="164">IF($P364=0,0,$P364-(P$3*$D364))</f>
        <v>125.68463333333318</v>
      </c>
      <c r="R364" s="32">
        <f t="shared" si="164"/>
        <v>23.044833333333145</v>
      </c>
      <c r="S364" s="32">
        <f t="shared" si="164"/>
        <v>-116.39036666666675</v>
      </c>
      <c r="T364" s="33" t="s">
        <v>48</v>
      </c>
      <c r="U364" s="31">
        <f t="shared" si="153"/>
        <v>0</v>
      </c>
      <c r="V364" s="32">
        <f t="shared" ref="V364:X369" si="165">IF($U364=0,0,$U364-(P$3*$D364))</f>
        <v>0</v>
      </c>
      <c r="W364" s="32">
        <f t="shared" si="165"/>
        <v>0</v>
      </c>
      <c r="X364" s="32">
        <f t="shared" si="165"/>
        <v>0</v>
      </c>
      <c r="Y364" s="3" t="s">
        <v>48</v>
      </c>
      <c r="Z364" s="32"/>
      <c r="AA364" s="32"/>
      <c r="AB364" s="32"/>
    </row>
    <row r="365" spans="1:28" s="29" customFormat="1" x14ac:dyDescent="0.25">
      <c r="A365" s="29" t="s">
        <v>111</v>
      </c>
      <c r="B365">
        <v>53</v>
      </c>
      <c r="C365" s="30" t="s">
        <v>112</v>
      </c>
      <c r="D365" s="30">
        <v>0.96830000000000005</v>
      </c>
      <c r="E365" s="2">
        <v>44682</v>
      </c>
      <c r="F365" s="2">
        <v>44742</v>
      </c>
      <c r="G365" s="30" t="s">
        <v>39</v>
      </c>
      <c r="H365" s="30" t="s">
        <v>38</v>
      </c>
      <c r="I365" s="31">
        <v>44</v>
      </c>
      <c r="J365" s="31">
        <f t="shared" si="148"/>
        <v>953.33333333333337</v>
      </c>
      <c r="K365" s="32">
        <f t="shared" si="163"/>
        <v>188.37633333333338</v>
      </c>
      <c r="L365" s="32">
        <f t="shared" si="163"/>
        <v>60.56073333333336</v>
      </c>
      <c r="M365" s="32">
        <f t="shared" si="163"/>
        <v>-443.92356666666672</v>
      </c>
      <c r="N365" s="32"/>
      <c r="O365" s="33">
        <v>44</v>
      </c>
      <c r="P365" s="31">
        <f t="shared" si="152"/>
        <v>953.33333333333337</v>
      </c>
      <c r="Q365" s="32">
        <f t="shared" si="164"/>
        <v>-4.315366666666705</v>
      </c>
      <c r="R365" s="32">
        <f t="shared" si="164"/>
        <v>-106.95516666666674</v>
      </c>
      <c r="S365" s="32">
        <f t="shared" si="164"/>
        <v>-246.39036666666664</v>
      </c>
      <c r="T365" s="33" t="s">
        <v>48</v>
      </c>
      <c r="U365" s="31">
        <f t="shared" si="153"/>
        <v>0</v>
      </c>
      <c r="V365" s="32">
        <f t="shared" si="165"/>
        <v>0</v>
      </c>
      <c r="W365" s="32">
        <f t="shared" si="165"/>
        <v>0</v>
      </c>
      <c r="X365" s="32">
        <f t="shared" si="165"/>
        <v>0</v>
      </c>
      <c r="Y365" s="3" t="s">
        <v>48</v>
      </c>
      <c r="Z365" s="32"/>
      <c r="AA365" s="32"/>
      <c r="AB365" s="32"/>
    </row>
    <row r="366" spans="1:28" s="29" customFormat="1" x14ac:dyDescent="0.25">
      <c r="A366" s="29" t="s">
        <v>111</v>
      </c>
      <c r="B366">
        <v>53</v>
      </c>
      <c r="C366" s="30" t="s">
        <v>112</v>
      </c>
      <c r="D366" s="30">
        <v>0.96830000000000005</v>
      </c>
      <c r="E366" s="2">
        <v>44682</v>
      </c>
      <c r="F366" s="2">
        <v>44742</v>
      </c>
      <c r="G366" s="30" t="s">
        <v>40</v>
      </c>
      <c r="H366" s="30" t="s">
        <v>38</v>
      </c>
      <c r="I366" s="31">
        <v>35</v>
      </c>
      <c r="J366" s="31">
        <f t="shared" si="148"/>
        <v>758.33333333333337</v>
      </c>
      <c r="K366" s="32">
        <f t="shared" si="163"/>
        <v>-6.6236666666666224</v>
      </c>
      <c r="L366" s="32">
        <f t="shared" si="163"/>
        <v>-134.43926666666664</v>
      </c>
      <c r="M366" s="32">
        <f t="shared" si="163"/>
        <v>-638.92356666666672</v>
      </c>
      <c r="N366" s="32"/>
      <c r="O366" s="33">
        <v>35</v>
      </c>
      <c r="P366" s="31">
        <f t="shared" si="152"/>
        <v>758.33333333333337</v>
      </c>
      <c r="Q366" s="32">
        <f t="shared" si="164"/>
        <v>-199.3153666666667</v>
      </c>
      <c r="R366" s="32">
        <f t="shared" si="164"/>
        <v>-301.95516666666674</v>
      </c>
      <c r="S366" s="32">
        <f t="shared" si="164"/>
        <v>-441.39036666666664</v>
      </c>
      <c r="T366" s="33" t="s">
        <v>48</v>
      </c>
      <c r="U366" s="31">
        <f t="shared" si="153"/>
        <v>0</v>
      </c>
      <c r="V366" s="32">
        <f t="shared" si="165"/>
        <v>0</v>
      </c>
      <c r="W366" s="32">
        <f t="shared" si="165"/>
        <v>0</v>
      </c>
      <c r="X366" s="32">
        <f t="shared" si="165"/>
        <v>0</v>
      </c>
      <c r="Y366" s="3" t="s">
        <v>48</v>
      </c>
      <c r="Z366" s="32"/>
      <c r="AA366" s="32"/>
      <c r="AB366" s="32"/>
    </row>
    <row r="367" spans="1:28" s="29" customFormat="1" x14ac:dyDescent="0.25">
      <c r="A367" s="29" t="s">
        <v>111</v>
      </c>
      <c r="B367">
        <v>53</v>
      </c>
      <c r="C367" s="30" t="s">
        <v>112</v>
      </c>
      <c r="D367" s="30">
        <v>0.96830000000000005</v>
      </c>
      <c r="E367" s="2">
        <v>44682</v>
      </c>
      <c r="F367" s="2">
        <v>44742</v>
      </c>
      <c r="G367" s="30" t="s">
        <v>41</v>
      </c>
      <c r="H367" s="30" t="s">
        <v>38</v>
      </c>
      <c r="I367" s="31">
        <v>30</v>
      </c>
      <c r="J367" s="31">
        <f t="shared" si="148"/>
        <v>650</v>
      </c>
      <c r="K367" s="32">
        <f t="shared" si="163"/>
        <v>-29.746600000000058</v>
      </c>
      <c r="L367" s="32">
        <f t="shared" si="163"/>
        <v>-139.16450000000009</v>
      </c>
      <c r="M367" s="32">
        <f t="shared" si="163"/>
        <v>-433.5277000000001</v>
      </c>
      <c r="N367" s="32"/>
      <c r="O367" s="33">
        <v>30</v>
      </c>
      <c r="P367" s="31">
        <f t="shared" si="152"/>
        <v>650</v>
      </c>
      <c r="Q367" s="32">
        <f t="shared" si="164"/>
        <v>-307.64870000000008</v>
      </c>
      <c r="R367" s="32">
        <f t="shared" si="164"/>
        <v>-410.28850000000011</v>
      </c>
      <c r="S367" s="32">
        <f t="shared" si="164"/>
        <v>-549.72370000000001</v>
      </c>
      <c r="T367" s="33" t="s">
        <v>48</v>
      </c>
      <c r="U367" s="31">
        <f t="shared" si="153"/>
        <v>0</v>
      </c>
      <c r="V367" s="32">
        <f t="shared" si="165"/>
        <v>0</v>
      </c>
      <c r="W367" s="32">
        <f t="shared" si="165"/>
        <v>0</v>
      </c>
      <c r="X367" s="32">
        <f t="shared" si="165"/>
        <v>0</v>
      </c>
      <c r="Y367" s="3" t="s">
        <v>48</v>
      </c>
      <c r="Z367" s="32"/>
      <c r="AA367" s="32"/>
      <c r="AB367" s="32"/>
    </row>
    <row r="368" spans="1:28" s="29" customFormat="1" x14ac:dyDescent="0.25">
      <c r="A368" s="29" t="s">
        <v>111</v>
      </c>
      <c r="B368">
        <v>53</v>
      </c>
      <c r="C368" s="30" t="s">
        <v>112</v>
      </c>
      <c r="D368" s="30">
        <v>0.96830000000000005</v>
      </c>
      <c r="E368" s="2">
        <v>44682</v>
      </c>
      <c r="F368" s="2">
        <v>44742</v>
      </c>
      <c r="G368" s="30" t="s">
        <v>42</v>
      </c>
      <c r="H368" s="30" t="s">
        <v>38</v>
      </c>
      <c r="I368" s="31">
        <v>29</v>
      </c>
      <c r="J368" s="31">
        <f t="shared" si="148"/>
        <v>628.33333333333337</v>
      </c>
      <c r="K368" s="32">
        <f t="shared" si="163"/>
        <v>-51.413266666666686</v>
      </c>
      <c r="L368" s="32">
        <f t="shared" si="163"/>
        <v>-160.83116666666672</v>
      </c>
      <c r="M368" s="32">
        <f t="shared" si="163"/>
        <v>-455.19436666666672</v>
      </c>
      <c r="N368" s="32"/>
      <c r="O368" s="33">
        <v>29</v>
      </c>
      <c r="P368" s="31">
        <f t="shared" si="152"/>
        <v>628.33333333333337</v>
      </c>
      <c r="Q368" s="32">
        <f t="shared" si="164"/>
        <v>-329.3153666666667</v>
      </c>
      <c r="R368" s="32">
        <f t="shared" si="164"/>
        <v>-431.95516666666674</v>
      </c>
      <c r="S368" s="32">
        <f t="shared" si="164"/>
        <v>-571.39036666666664</v>
      </c>
      <c r="T368" s="33" t="s">
        <v>48</v>
      </c>
      <c r="U368" s="31">
        <f t="shared" si="153"/>
        <v>0</v>
      </c>
      <c r="V368" s="32">
        <f t="shared" si="165"/>
        <v>0</v>
      </c>
      <c r="W368" s="32">
        <f t="shared" si="165"/>
        <v>0</v>
      </c>
      <c r="X368" s="32">
        <f t="shared" si="165"/>
        <v>0</v>
      </c>
      <c r="Y368" s="3" t="s">
        <v>48</v>
      </c>
      <c r="Z368" s="32"/>
      <c r="AA368" s="32"/>
      <c r="AB368" s="32"/>
    </row>
    <row r="369" spans="1:28" s="29" customFormat="1" x14ac:dyDescent="0.25">
      <c r="A369" s="29" t="s">
        <v>111</v>
      </c>
      <c r="B369">
        <v>53</v>
      </c>
      <c r="C369" s="30" t="s">
        <v>112</v>
      </c>
      <c r="D369" s="30">
        <v>0.96830000000000005</v>
      </c>
      <c r="E369" s="2">
        <v>44682</v>
      </c>
      <c r="F369" s="2">
        <v>44742</v>
      </c>
      <c r="G369" s="30" t="s">
        <v>43</v>
      </c>
      <c r="H369" s="30" t="s">
        <v>38</v>
      </c>
      <c r="I369" s="31">
        <v>28</v>
      </c>
      <c r="J369" s="31">
        <f t="shared" si="148"/>
        <v>606.66666666666663</v>
      </c>
      <c r="K369" s="32">
        <f t="shared" si="163"/>
        <v>-73.079933333333429</v>
      </c>
      <c r="L369" s="32">
        <f t="shared" si="163"/>
        <v>-182.49783333333346</v>
      </c>
      <c r="M369" s="32">
        <f t="shared" si="163"/>
        <v>-476.86103333333347</v>
      </c>
      <c r="N369" s="32"/>
      <c r="O369" s="33">
        <v>28</v>
      </c>
      <c r="P369" s="31">
        <f t="shared" si="152"/>
        <v>606.66666666666663</v>
      </c>
      <c r="Q369" s="32">
        <f t="shared" si="164"/>
        <v>-350.98203333333345</v>
      </c>
      <c r="R369" s="32">
        <f t="shared" si="164"/>
        <v>-453.62183333333348</v>
      </c>
      <c r="S369" s="32">
        <f t="shared" si="164"/>
        <v>-593.05703333333338</v>
      </c>
      <c r="T369" s="33" t="s">
        <v>48</v>
      </c>
      <c r="U369" s="31">
        <f t="shared" si="153"/>
        <v>0</v>
      </c>
      <c r="V369" s="32">
        <f t="shared" si="165"/>
        <v>0</v>
      </c>
      <c r="W369" s="32">
        <f t="shared" si="165"/>
        <v>0</v>
      </c>
      <c r="X369" s="32">
        <f t="shared" si="165"/>
        <v>0</v>
      </c>
      <c r="Y369" s="3" t="s">
        <v>48</v>
      </c>
      <c r="Z369" s="32"/>
      <c r="AA369" s="32"/>
      <c r="AB369" s="32"/>
    </row>
    <row r="370" spans="1:28" hidden="1" x14ac:dyDescent="0.25">
      <c r="A370" t="s">
        <v>111</v>
      </c>
      <c r="B370">
        <v>53</v>
      </c>
      <c r="C370" s="1" t="s">
        <v>112</v>
      </c>
      <c r="D370" s="1">
        <v>0.96830000000000005</v>
      </c>
      <c r="E370" s="2">
        <v>44682</v>
      </c>
      <c r="F370" s="2">
        <v>44742</v>
      </c>
      <c r="G370" s="1" t="s">
        <v>44</v>
      </c>
      <c r="H370" t="s">
        <v>38</v>
      </c>
      <c r="I370" s="3">
        <v>24</v>
      </c>
      <c r="J370" s="3">
        <f t="shared" si="148"/>
        <v>520</v>
      </c>
      <c r="O370" s="3">
        <v>24</v>
      </c>
      <c r="P370" s="3">
        <f t="shared" si="152"/>
        <v>520</v>
      </c>
      <c r="T370" s="3" t="s">
        <v>48</v>
      </c>
      <c r="U370" s="3">
        <f t="shared" si="153"/>
        <v>0</v>
      </c>
      <c r="Y370" s="3" t="s">
        <v>48</v>
      </c>
    </row>
    <row r="371" spans="1:28" hidden="1" x14ac:dyDescent="0.25">
      <c r="A371" t="s">
        <v>111</v>
      </c>
      <c r="B371">
        <v>53</v>
      </c>
      <c r="C371" s="1" t="s">
        <v>112</v>
      </c>
      <c r="D371" s="1">
        <v>0.96830000000000005</v>
      </c>
      <c r="E371" s="2">
        <v>44682</v>
      </c>
      <c r="F371" s="2">
        <v>44742</v>
      </c>
      <c r="G371" s="1" t="s">
        <v>45</v>
      </c>
      <c r="H371" t="s">
        <v>38</v>
      </c>
      <c r="I371" s="3">
        <v>50</v>
      </c>
      <c r="J371" s="3">
        <f t="shared" si="148"/>
        <v>1083.3333333333333</v>
      </c>
      <c r="O371" s="3">
        <v>50</v>
      </c>
      <c r="P371" s="3">
        <f t="shared" si="152"/>
        <v>1083.3333333333333</v>
      </c>
      <c r="T371" s="3" t="s">
        <v>48</v>
      </c>
      <c r="U371" s="3">
        <f t="shared" si="153"/>
        <v>0</v>
      </c>
      <c r="Y371" s="3" t="s">
        <v>48</v>
      </c>
    </row>
    <row r="372" spans="1:28" x14ac:dyDescent="0.25">
      <c r="A372" t="s">
        <v>113</v>
      </c>
      <c r="B372">
        <v>57</v>
      </c>
      <c r="C372" s="1" t="s">
        <v>114</v>
      </c>
      <c r="D372" s="1">
        <v>0.97099999999999997</v>
      </c>
      <c r="E372" s="2">
        <v>44593</v>
      </c>
      <c r="F372" s="2">
        <v>44742</v>
      </c>
      <c r="G372" s="1" t="s">
        <v>37</v>
      </c>
      <c r="H372" s="1" t="s">
        <v>38</v>
      </c>
      <c r="I372" s="3">
        <v>45</v>
      </c>
      <c r="J372" s="3">
        <f t="shared" si="148"/>
        <v>975</v>
      </c>
      <c r="K372" s="34">
        <f t="shared" ref="K372:M377" si="166">IF($G372="INF",$J372-H$3*$D372,IF(OR($G372="TOD", $G372="2YR"),$J372-H$4*$D372,$J372-H$5*$D372))</f>
        <v>-349.44399999999996</v>
      </c>
      <c r="L372" s="34">
        <f t="shared" si="166"/>
        <v>-601.904</v>
      </c>
      <c r="M372" s="34">
        <f t="shared" si="166"/>
        <v>-820.37899999999991</v>
      </c>
      <c r="N372" s="34"/>
      <c r="O372" s="13">
        <v>38</v>
      </c>
      <c r="P372" s="3">
        <f t="shared" si="152"/>
        <v>823.33333333333337</v>
      </c>
      <c r="Q372" s="34">
        <f t="shared" ref="Q372:S377" si="167">IF($P372=0,0,$P372-(P$3*$D372))</f>
        <v>-136.98566666666659</v>
      </c>
      <c r="R372" s="34">
        <f t="shared" si="167"/>
        <v>-239.91166666666652</v>
      </c>
      <c r="S372" s="34">
        <f t="shared" si="167"/>
        <v>-379.73566666666659</v>
      </c>
      <c r="T372" s="13">
        <v>27</v>
      </c>
      <c r="U372" s="3">
        <f t="shared" si="153"/>
        <v>585</v>
      </c>
      <c r="V372" s="34">
        <f t="shared" ref="V372:X377" si="168">IF($U372=0,0,$U372-(P$3*$D372))</f>
        <v>-375.31899999999996</v>
      </c>
      <c r="W372" s="34">
        <f t="shared" si="168"/>
        <v>-478.24499999999989</v>
      </c>
      <c r="X372" s="34">
        <f t="shared" si="168"/>
        <v>-618.06899999999996</v>
      </c>
      <c r="Y372" s="3" t="s">
        <v>48</v>
      </c>
      <c r="Z372" s="34"/>
      <c r="AA372" s="34"/>
      <c r="AB372" s="34"/>
    </row>
    <row r="373" spans="1:28" x14ac:dyDescent="0.25">
      <c r="A373" t="s">
        <v>113</v>
      </c>
      <c r="B373">
        <v>57</v>
      </c>
      <c r="C373" s="1" t="s">
        <v>114</v>
      </c>
      <c r="D373" s="1">
        <v>0.97099999999999997</v>
      </c>
      <c r="E373" s="2">
        <v>44593</v>
      </c>
      <c r="F373" s="2">
        <v>44742</v>
      </c>
      <c r="G373" s="1" t="s">
        <v>39</v>
      </c>
      <c r="H373" s="1" t="s">
        <v>38</v>
      </c>
      <c r="I373" s="3">
        <v>37</v>
      </c>
      <c r="J373" s="3">
        <f t="shared" si="148"/>
        <v>801.66666666666663</v>
      </c>
      <c r="K373" s="34">
        <f t="shared" si="166"/>
        <v>34.576666666666597</v>
      </c>
      <c r="L373" s="34">
        <f t="shared" si="166"/>
        <v>-93.595333333333315</v>
      </c>
      <c r="M373" s="34">
        <f t="shared" si="166"/>
        <v>-599.48633333333339</v>
      </c>
      <c r="N373" s="34"/>
      <c r="O373" s="13">
        <v>32</v>
      </c>
      <c r="P373" s="3">
        <f t="shared" si="152"/>
        <v>693.33333333333337</v>
      </c>
      <c r="Q373" s="34">
        <f t="shared" si="167"/>
        <v>-266.98566666666659</v>
      </c>
      <c r="R373" s="34">
        <f t="shared" si="167"/>
        <v>-369.91166666666652</v>
      </c>
      <c r="S373" s="34">
        <f t="shared" si="167"/>
        <v>-509.73566666666659</v>
      </c>
      <c r="T373" s="13">
        <v>24</v>
      </c>
      <c r="U373" s="3">
        <f t="shared" si="153"/>
        <v>520</v>
      </c>
      <c r="V373" s="34">
        <f t="shared" si="168"/>
        <v>-440.31899999999996</v>
      </c>
      <c r="W373" s="34">
        <f t="shared" si="168"/>
        <v>-543.24499999999989</v>
      </c>
      <c r="X373" s="34">
        <f t="shared" si="168"/>
        <v>-683.06899999999996</v>
      </c>
      <c r="Y373" s="3" t="s">
        <v>48</v>
      </c>
      <c r="Z373" s="34"/>
      <c r="AA373" s="34"/>
      <c r="AB373" s="34"/>
    </row>
    <row r="374" spans="1:28" x14ac:dyDescent="0.25">
      <c r="A374" t="s">
        <v>113</v>
      </c>
      <c r="B374">
        <v>57</v>
      </c>
      <c r="C374" s="1" t="s">
        <v>114</v>
      </c>
      <c r="D374" s="1">
        <v>0.97099999999999997</v>
      </c>
      <c r="E374" s="2">
        <v>44593</v>
      </c>
      <c r="F374" s="2">
        <v>44742</v>
      </c>
      <c r="G374" s="1" t="s">
        <v>40</v>
      </c>
      <c r="H374" s="1" t="s">
        <v>38</v>
      </c>
      <c r="I374" s="3">
        <v>34</v>
      </c>
      <c r="J374" s="3">
        <f t="shared" si="148"/>
        <v>736.66666666666663</v>
      </c>
      <c r="K374" s="34">
        <f t="shared" si="166"/>
        <v>-30.423333333333403</v>
      </c>
      <c r="L374" s="34">
        <f t="shared" si="166"/>
        <v>-158.59533333333331</v>
      </c>
      <c r="M374" s="34">
        <f t="shared" si="166"/>
        <v>-664.48633333333339</v>
      </c>
      <c r="N374" s="34"/>
      <c r="O374" s="13">
        <v>31</v>
      </c>
      <c r="P374" s="3">
        <f t="shared" si="152"/>
        <v>671.66666666666663</v>
      </c>
      <c r="Q374" s="34">
        <f t="shared" si="167"/>
        <v>-288.65233333333333</v>
      </c>
      <c r="R374" s="34">
        <f t="shared" si="167"/>
        <v>-391.57833333333326</v>
      </c>
      <c r="S374" s="34">
        <f t="shared" si="167"/>
        <v>-531.40233333333333</v>
      </c>
      <c r="T374" s="13">
        <v>24</v>
      </c>
      <c r="U374" s="3">
        <f t="shared" si="153"/>
        <v>520</v>
      </c>
      <c r="V374" s="34">
        <f t="shared" si="168"/>
        <v>-440.31899999999996</v>
      </c>
      <c r="W374" s="34">
        <f t="shared" si="168"/>
        <v>-543.24499999999989</v>
      </c>
      <c r="X374" s="34">
        <f t="shared" si="168"/>
        <v>-683.06899999999996</v>
      </c>
      <c r="Y374" s="3" t="s">
        <v>48</v>
      </c>
      <c r="Z374" s="34"/>
      <c r="AA374" s="34"/>
      <c r="AB374" s="34"/>
    </row>
    <row r="375" spans="1:28" x14ac:dyDescent="0.25">
      <c r="A375" t="s">
        <v>113</v>
      </c>
      <c r="B375">
        <v>57</v>
      </c>
      <c r="C375" s="1" t="s">
        <v>114</v>
      </c>
      <c r="D375" s="1">
        <v>0.97099999999999997</v>
      </c>
      <c r="E375" s="2">
        <v>44593</v>
      </c>
      <c r="F375" s="2">
        <v>44742</v>
      </c>
      <c r="G375" s="1" t="s">
        <v>41</v>
      </c>
      <c r="H375" s="1" t="s">
        <v>38</v>
      </c>
      <c r="I375" s="3">
        <v>29</v>
      </c>
      <c r="J375" s="3">
        <f t="shared" si="148"/>
        <v>628.33333333333337</v>
      </c>
      <c r="K375" s="34">
        <f t="shared" si="166"/>
        <v>-53.308666666666568</v>
      </c>
      <c r="L375" s="34">
        <f t="shared" si="166"/>
        <v>-163.03166666666664</v>
      </c>
      <c r="M375" s="34">
        <f t="shared" si="166"/>
        <v>-458.21566666666661</v>
      </c>
      <c r="N375" s="34"/>
      <c r="O375" s="13">
        <v>30</v>
      </c>
      <c r="P375" s="3">
        <f t="shared" si="152"/>
        <v>650</v>
      </c>
      <c r="Q375" s="34">
        <f t="shared" si="167"/>
        <v>-310.31899999999996</v>
      </c>
      <c r="R375" s="34">
        <f t="shared" si="167"/>
        <v>-413.24499999999989</v>
      </c>
      <c r="S375" s="34">
        <f t="shared" si="167"/>
        <v>-553.06899999999996</v>
      </c>
      <c r="T375" s="13">
        <v>22</v>
      </c>
      <c r="U375" s="3">
        <f t="shared" si="153"/>
        <v>476.66666666666669</v>
      </c>
      <c r="V375" s="34">
        <f t="shared" si="168"/>
        <v>-483.65233333333327</v>
      </c>
      <c r="W375" s="34">
        <f t="shared" si="168"/>
        <v>-586.57833333333315</v>
      </c>
      <c r="X375" s="34">
        <f t="shared" si="168"/>
        <v>-726.40233333333322</v>
      </c>
      <c r="Y375" s="3" t="s">
        <v>48</v>
      </c>
      <c r="Z375" s="34"/>
      <c r="AA375" s="34"/>
      <c r="AB375" s="34"/>
    </row>
    <row r="376" spans="1:28" x14ac:dyDescent="0.25">
      <c r="A376" t="s">
        <v>113</v>
      </c>
      <c r="B376">
        <v>57</v>
      </c>
      <c r="C376" s="1" t="s">
        <v>114</v>
      </c>
      <c r="D376" s="1">
        <v>0.97099999999999997</v>
      </c>
      <c r="E376" s="2">
        <v>44593</v>
      </c>
      <c r="F376" s="2">
        <v>44742</v>
      </c>
      <c r="G376" s="1" t="s">
        <v>42</v>
      </c>
      <c r="H376" s="1" t="s">
        <v>38</v>
      </c>
      <c r="I376" s="3">
        <v>29</v>
      </c>
      <c r="J376" s="3">
        <f t="shared" si="148"/>
        <v>628.33333333333337</v>
      </c>
      <c r="K376" s="34">
        <f t="shared" si="166"/>
        <v>-53.308666666666568</v>
      </c>
      <c r="L376" s="34">
        <f t="shared" si="166"/>
        <v>-163.03166666666664</v>
      </c>
      <c r="M376" s="34">
        <f t="shared" si="166"/>
        <v>-458.21566666666661</v>
      </c>
      <c r="N376" s="34"/>
      <c r="O376" s="13">
        <v>30</v>
      </c>
      <c r="P376" s="3">
        <f t="shared" si="152"/>
        <v>650</v>
      </c>
      <c r="Q376" s="34">
        <f t="shared" si="167"/>
        <v>-310.31899999999996</v>
      </c>
      <c r="R376" s="34">
        <f t="shared" si="167"/>
        <v>-413.24499999999989</v>
      </c>
      <c r="S376" s="34">
        <f t="shared" si="167"/>
        <v>-553.06899999999996</v>
      </c>
      <c r="T376" s="13">
        <v>22</v>
      </c>
      <c r="U376" s="3">
        <f t="shared" si="153"/>
        <v>476.66666666666669</v>
      </c>
      <c r="V376" s="34">
        <f t="shared" si="168"/>
        <v>-483.65233333333327</v>
      </c>
      <c r="W376" s="34">
        <f t="shared" si="168"/>
        <v>-586.57833333333315</v>
      </c>
      <c r="X376" s="34">
        <f t="shared" si="168"/>
        <v>-726.40233333333322</v>
      </c>
      <c r="Y376" s="3" t="s">
        <v>48</v>
      </c>
      <c r="Z376" s="34"/>
      <c r="AA376" s="34"/>
      <c r="AB376" s="34"/>
    </row>
    <row r="377" spans="1:28" x14ac:dyDescent="0.25">
      <c r="A377" t="s">
        <v>113</v>
      </c>
      <c r="B377">
        <v>57</v>
      </c>
      <c r="C377" s="1" t="s">
        <v>114</v>
      </c>
      <c r="D377" s="1">
        <v>0.97099999999999997</v>
      </c>
      <c r="E377" s="2">
        <v>44593</v>
      </c>
      <c r="F377" s="2">
        <v>44742</v>
      </c>
      <c r="G377" s="1" t="s">
        <v>43</v>
      </c>
      <c r="H377" s="1" t="s">
        <v>38</v>
      </c>
      <c r="I377" s="3">
        <v>28</v>
      </c>
      <c r="J377" s="3">
        <f t="shared" si="148"/>
        <v>606.66666666666663</v>
      </c>
      <c r="K377" s="34">
        <f t="shared" si="166"/>
        <v>-74.97533333333331</v>
      </c>
      <c r="L377" s="34">
        <f t="shared" si="166"/>
        <v>-184.69833333333338</v>
      </c>
      <c r="M377" s="34">
        <f t="shared" si="166"/>
        <v>-479.88233333333335</v>
      </c>
      <c r="N377" s="34"/>
      <c r="O377" s="13">
        <v>24</v>
      </c>
      <c r="P377" s="3">
        <f t="shared" si="152"/>
        <v>520</v>
      </c>
      <c r="Q377" s="34">
        <f t="shared" si="167"/>
        <v>-440.31899999999996</v>
      </c>
      <c r="R377" s="34">
        <f t="shared" si="167"/>
        <v>-543.24499999999989</v>
      </c>
      <c r="S377" s="34">
        <f t="shared" si="167"/>
        <v>-683.06899999999996</v>
      </c>
      <c r="T377" s="13">
        <v>22</v>
      </c>
      <c r="U377" s="3">
        <f t="shared" si="153"/>
        <v>476.66666666666669</v>
      </c>
      <c r="V377" s="34">
        <f t="shared" si="168"/>
        <v>-483.65233333333327</v>
      </c>
      <c r="W377" s="34">
        <f t="shared" si="168"/>
        <v>-586.57833333333315</v>
      </c>
      <c r="X377" s="34">
        <f t="shared" si="168"/>
        <v>-726.40233333333322</v>
      </c>
      <c r="Y377" s="3" t="s">
        <v>48</v>
      </c>
      <c r="Z377" s="34"/>
      <c r="AA377" s="34"/>
      <c r="AB377" s="34"/>
    </row>
    <row r="378" spans="1:28" hidden="1" x14ac:dyDescent="0.25">
      <c r="A378" t="s">
        <v>113</v>
      </c>
      <c r="B378">
        <v>57</v>
      </c>
      <c r="C378" s="1" t="s">
        <v>114</v>
      </c>
      <c r="D378" s="1">
        <v>0.97099999999999997</v>
      </c>
      <c r="E378" s="2">
        <v>44593</v>
      </c>
      <c r="F378" s="2">
        <v>44742</v>
      </c>
      <c r="G378" s="1" t="s">
        <v>44</v>
      </c>
      <c r="H378" t="s">
        <v>38</v>
      </c>
      <c r="I378" s="3">
        <v>25</v>
      </c>
      <c r="J378" s="3">
        <f t="shared" si="148"/>
        <v>541.66666666666663</v>
      </c>
      <c r="O378" s="3">
        <v>23</v>
      </c>
      <c r="P378" s="3">
        <f t="shared" si="152"/>
        <v>498.33333333333331</v>
      </c>
      <c r="T378" s="3">
        <v>22</v>
      </c>
      <c r="U378" s="3">
        <f t="shared" si="153"/>
        <v>476.66666666666669</v>
      </c>
      <c r="Y378" s="3" t="s">
        <v>48</v>
      </c>
    </row>
    <row r="379" spans="1:28" hidden="1" x14ac:dyDescent="0.25">
      <c r="A379" t="s">
        <v>113</v>
      </c>
      <c r="B379">
        <v>57</v>
      </c>
      <c r="C379" s="1" t="s">
        <v>114</v>
      </c>
      <c r="D379" s="1">
        <v>0.97099999999999997</v>
      </c>
      <c r="E379" s="2">
        <v>44593</v>
      </c>
      <c r="F379" s="2">
        <v>44742</v>
      </c>
      <c r="G379" s="1" t="s">
        <v>45</v>
      </c>
      <c r="H379" t="s">
        <v>38</v>
      </c>
      <c r="I379" s="3">
        <v>45</v>
      </c>
      <c r="J379" s="3">
        <f t="shared" si="148"/>
        <v>975</v>
      </c>
      <c r="O379" s="3">
        <v>38</v>
      </c>
      <c r="P379" s="3">
        <f t="shared" si="152"/>
        <v>823.33333333333337</v>
      </c>
      <c r="T379" s="3">
        <v>27</v>
      </c>
      <c r="U379" s="3">
        <f t="shared" si="153"/>
        <v>585</v>
      </c>
      <c r="Y379" s="3" t="s">
        <v>48</v>
      </c>
    </row>
    <row r="380" spans="1:28" s="29" customFormat="1" x14ac:dyDescent="0.25">
      <c r="A380" s="29" t="s">
        <v>115</v>
      </c>
      <c r="B380">
        <v>58</v>
      </c>
      <c r="C380" s="30" t="s">
        <v>116</v>
      </c>
      <c r="D380" s="30">
        <v>1.0109999999999999</v>
      </c>
      <c r="E380" s="2">
        <v>44621</v>
      </c>
      <c r="F380" s="2">
        <v>44742</v>
      </c>
      <c r="G380" s="30" t="s">
        <v>37</v>
      </c>
      <c r="H380" s="30" t="s">
        <v>38</v>
      </c>
      <c r="I380" s="31">
        <v>50</v>
      </c>
      <c r="J380" s="31">
        <f t="shared" si="148"/>
        <v>1083.3333333333333</v>
      </c>
      <c r="K380" s="32">
        <f t="shared" ref="K380:M385" si="169">IF($G380="INF",$J380-H$3*$D380,IF(OR($G380="TOD", $G380="2YR"),$J380-H$4*$D380,$J380-H$5*$D380))</f>
        <v>-295.67066666666665</v>
      </c>
      <c r="L380" s="32">
        <f t="shared" si="169"/>
        <v>-558.53066666666655</v>
      </c>
      <c r="M380" s="32">
        <f t="shared" si="169"/>
        <v>-786.00566666666646</v>
      </c>
      <c r="N380" s="32"/>
      <c r="O380" s="33">
        <v>42</v>
      </c>
      <c r="P380" s="31">
        <f t="shared" si="152"/>
        <v>910</v>
      </c>
      <c r="Q380" s="32">
        <f t="shared" ref="Q380:S385" si="170">IF($P380=0,0,$P380-(P$3*$D380))</f>
        <v>-89.878999999999905</v>
      </c>
      <c r="R380" s="32">
        <f t="shared" si="170"/>
        <v>-197.04499999999985</v>
      </c>
      <c r="S380" s="32">
        <f t="shared" si="170"/>
        <v>-342.62899999999991</v>
      </c>
      <c r="T380" s="33">
        <v>0</v>
      </c>
      <c r="U380" s="31">
        <f t="shared" si="153"/>
        <v>0</v>
      </c>
      <c r="V380" s="32">
        <f t="shared" ref="V380:X385" si="171">IF($U380=0,0,$U380-(P$3*$D380))</f>
        <v>0</v>
      </c>
      <c r="W380" s="32">
        <f t="shared" si="171"/>
        <v>0</v>
      </c>
      <c r="X380" s="32">
        <f t="shared" si="171"/>
        <v>0</v>
      </c>
      <c r="Y380" s="3">
        <v>0</v>
      </c>
      <c r="Z380" s="32"/>
      <c r="AA380" s="32"/>
      <c r="AB380" s="32"/>
    </row>
    <row r="381" spans="1:28" s="29" customFormat="1" x14ac:dyDescent="0.25">
      <c r="A381" s="29" t="s">
        <v>115</v>
      </c>
      <c r="B381">
        <v>58</v>
      </c>
      <c r="C381" s="30" t="s">
        <v>116</v>
      </c>
      <c r="D381" s="30">
        <v>1.0109999999999999</v>
      </c>
      <c r="E381" s="2">
        <v>44621</v>
      </c>
      <c r="F381" s="2">
        <v>44742</v>
      </c>
      <c r="G381" s="30" t="s">
        <v>39</v>
      </c>
      <c r="H381" s="30" t="s">
        <v>38</v>
      </c>
      <c r="I381" s="31">
        <v>43</v>
      </c>
      <c r="J381" s="31">
        <f t="shared" si="148"/>
        <v>931.66666666666663</v>
      </c>
      <c r="K381" s="32">
        <f t="shared" si="169"/>
        <v>132.97666666666669</v>
      </c>
      <c r="L381" s="32">
        <f t="shared" si="169"/>
        <v>-0.47533333333331029</v>
      </c>
      <c r="M381" s="32">
        <f t="shared" si="169"/>
        <v>-527.20633333333319</v>
      </c>
      <c r="N381" s="32"/>
      <c r="O381" s="33">
        <v>35</v>
      </c>
      <c r="P381" s="31">
        <f t="shared" si="152"/>
        <v>758.33333333333337</v>
      </c>
      <c r="Q381" s="32">
        <f t="shared" si="170"/>
        <v>-241.54566666666653</v>
      </c>
      <c r="R381" s="32">
        <f t="shared" si="170"/>
        <v>-348.71166666666647</v>
      </c>
      <c r="S381" s="32">
        <f t="shared" si="170"/>
        <v>-494.29566666666653</v>
      </c>
      <c r="T381" s="33">
        <v>0</v>
      </c>
      <c r="U381" s="31">
        <f t="shared" si="153"/>
        <v>0</v>
      </c>
      <c r="V381" s="32">
        <f t="shared" si="171"/>
        <v>0</v>
      </c>
      <c r="W381" s="32">
        <f t="shared" si="171"/>
        <v>0</v>
      </c>
      <c r="X381" s="32">
        <f t="shared" si="171"/>
        <v>0</v>
      </c>
      <c r="Y381" s="3">
        <v>0</v>
      </c>
      <c r="Z381" s="32"/>
      <c r="AA381" s="32"/>
      <c r="AB381" s="32"/>
    </row>
    <row r="382" spans="1:28" s="29" customFormat="1" x14ac:dyDescent="0.25">
      <c r="A382" s="29" t="s">
        <v>115</v>
      </c>
      <c r="B382">
        <v>58</v>
      </c>
      <c r="C382" s="30" t="s">
        <v>116</v>
      </c>
      <c r="D382" s="30">
        <v>1.0109999999999999</v>
      </c>
      <c r="E382" s="2">
        <v>44621</v>
      </c>
      <c r="F382" s="2">
        <v>44742</v>
      </c>
      <c r="G382" s="30" t="s">
        <v>40</v>
      </c>
      <c r="H382" s="30" t="s">
        <v>38</v>
      </c>
      <c r="I382" s="31">
        <v>40</v>
      </c>
      <c r="J382" s="31">
        <f t="shared" si="148"/>
        <v>866.66666666666663</v>
      </c>
      <c r="K382" s="32">
        <f t="shared" si="169"/>
        <v>67.976666666666688</v>
      </c>
      <c r="L382" s="32">
        <f t="shared" si="169"/>
        <v>-65.47533333333331</v>
      </c>
      <c r="M382" s="32">
        <f t="shared" si="169"/>
        <v>-592.20633333333319</v>
      </c>
      <c r="N382" s="32"/>
      <c r="O382" s="33">
        <v>35</v>
      </c>
      <c r="P382" s="31">
        <f t="shared" si="152"/>
        <v>758.33333333333337</v>
      </c>
      <c r="Q382" s="32">
        <f t="shared" si="170"/>
        <v>-241.54566666666653</v>
      </c>
      <c r="R382" s="32">
        <f t="shared" si="170"/>
        <v>-348.71166666666647</v>
      </c>
      <c r="S382" s="32">
        <f t="shared" si="170"/>
        <v>-494.29566666666653</v>
      </c>
      <c r="T382" s="33">
        <v>0</v>
      </c>
      <c r="U382" s="31">
        <f t="shared" si="153"/>
        <v>0</v>
      </c>
      <c r="V382" s="32">
        <f t="shared" si="171"/>
        <v>0</v>
      </c>
      <c r="W382" s="32">
        <f t="shared" si="171"/>
        <v>0</v>
      </c>
      <c r="X382" s="32">
        <f t="shared" si="171"/>
        <v>0</v>
      </c>
      <c r="Y382" s="3">
        <v>0</v>
      </c>
      <c r="Z382" s="32"/>
      <c r="AA382" s="32"/>
      <c r="AB382" s="32"/>
    </row>
    <row r="383" spans="1:28" s="29" customFormat="1" x14ac:dyDescent="0.25">
      <c r="A383" s="29" t="s">
        <v>115</v>
      </c>
      <c r="B383">
        <v>58</v>
      </c>
      <c r="C383" s="30" t="s">
        <v>116</v>
      </c>
      <c r="D383" s="30">
        <v>1.0109999999999999</v>
      </c>
      <c r="E383" s="2">
        <v>44621</v>
      </c>
      <c r="F383" s="2">
        <v>44742</v>
      </c>
      <c r="G383" s="30" t="s">
        <v>41</v>
      </c>
      <c r="H383" s="30" t="s">
        <v>38</v>
      </c>
      <c r="I383" s="31">
        <v>37</v>
      </c>
      <c r="J383" s="31">
        <f t="shared" si="148"/>
        <v>801.66666666666663</v>
      </c>
      <c r="K383" s="32">
        <f t="shared" si="169"/>
        <v>91.944666666666649</v>
      </c>
      <c r="L383" s="32">
        <f t="shared" si="169"/>
        <v>-22.298333333333289</v>
      </c>
      <c r="M383" s="32">
        <f t="shared" si="169"/>
        <v>-329.64233333333334</v>
      </c>
      <c r="N383" s="32"/>
      <c r="O383" s="33">
        <v>34</v>
      </c>
      <c r="P383" s="31">
        <f t="shared" si="152"/>
        <v>736.66666666666663</v>
      </c>
      <c r="Q383" s="32">
        <f t="shared" si="170"/>
        <v>-263.21233333333328</v>
      </c>
      <c r="R383" s="32">
        <f t="shared" si="170"/>
        <v>-370.37833333333322</v>
      </c>
      <c r="S383" s="32">
        <f t="shared" si="170"/>
        <v>-515.96233333333328</v>
      </c>
      <c r="T383" s="33">
        <v>0</v>
      </c>
      <c r="U383" s="31">
        <f t="shared" si="153"/>
        <v>0</v>
      </c>
      <c r="V383" s="32">
        <f t="shared" si="171"/>
        <v>0</v>
      </c>
      <c r="W383" s="32">
        <f t="shared" si="171"/>
        <v>0</v>
      </c>
      <c r="X383" s="32">
        <f t="shared" si="171"/>
        <v>0</v>
      </c>
      <c r="Y383" s="3">
        <v>0</v>
      </c>
      <c r="Z383" s="32"/>
      <c r="AA383" s="32"/>
      <c r="AB383" s="32"/>
    </row>
    <row r="384" spans="1:28" s="29" customFormat="1" x14ac:dyDescent="0.25">
      <c r="A384" s="29" t="s">
        <v>115</v>
      </c>
      <c r="B384">
        <v>58</v>
      </c>
      <c r="C384" s="30" t="s">
        <v>116</v>
      </c>
      <c r="D384" s="30">
        <v>1.0109999999999999</v>
      </c>
      <c r="E384" s="2">
        <v>44621</v>
      </c>
      <c r="F384" s="2">
        <v>44742</v>
      </c>
      <c r="G384" s="30" t="s">
        <v>42</v>
      </c>
      <c r="H384" s="30" t="s">
        <v>38</v>
      </c>
      <c r="I384" s="31">
        <v>32</v>
      </c>
      <c r="J384" s="31">
        <f t="shared" si="148"/>
        <v>693.33333333333337</v>
      </c>
      <c r="K384" s="32">
        <f t="shared" si="169"/>
        <v>-16.388666666666609</v>
      </c>
      <c r="L384" s="32">
        <f t="shared" si="169"/>
        <v>-130.63166666666655</v>
      </c>
      <c r="M384" s="32">
        <f t="shared" si="169"/>
        <v>-437.9756666666666</v>
      </c>
      <c r="N384" s="32"/>
      <c r="O384" s="33">
        <v>29</v>
      </c>
      <c r="P384" s="31">
        <f t="shared" si="152"/>
        <v>628.33333333333337</v>
      </c>
      <c r="Q384" s="32">
        <f t="shared" si="170"/>
        <v>-371.54566666666653</v>
      </c>
      <c r="R384" s="32">
        <f t="shared" si="170"/>
        <v>-478.71166666666647</v>
      </c>
      <c r="S384" s="32">
        <f t="shared" si="170"/>
        <v>-624.29566666666653</v>
      </c>
      <c r="T384" s="33">
        <v>0</v>
      </c>
      <c r="U384" s="31">
        <f t="shared" si="153"/>
        <v>0</v>
      </c>
      <c r="V384" s="32">
        <f t="shared" si="171"/>
        <v>0</v>
      </c>
      <c r="W384" s="32">
        <f t="shared" si="171"/>
        <v>0</v>
      </c>
      <c r="X384" s="32">
        <f t="shared" si="171"/>
        <v>0</v>
      </c>
      <c r="Y384" s="3">
        <v>0</v>
      </c>
      <c r="Z384" s="32"/>
      <c r="AA384" s="32"/>
      <c r="AB384" s="32"/>
    </row>
    <row r="385" spans="1:28" s="29" customFormat="1" x14ac:dyDescent="0.25">
      <c r="A385" s="29" t="s">
        <v>115</v>
      </c>
      <c r="B385">
        <v>58</v>
      </c>
      <c r="C385" s="30" t="s">
        <v>116</v>
      </c>
      <c r="D385" s="30">
        <v>1.0109999999999999</v>
      </c>
      <c r="E385" s="2">
        <v>44621</v>
      </c>
      <c r="F385" s="2">
        <v>44742</v>
      </c>
      <c r="G385" s="30" t="s">
        <v>43</v>
      </c>
      <c r="H385" s="30" t="s">
        <v>38</v>
      </c>
      <c r="I385" s="31">
        <v>25.5</v>
      </c>
      <c r="J385" s="31">
        <f t="shared" si="148"/>
        <v>552.5</v>
      </c>
      <c r="K385" s="32">
        <f t="shared" si="169"/>
        <v>-157.22199999999998</v>
      </c>
      <c r="L385" s="32">
        <f t="shared" si="169"/>
        <v>-271.46499999999992</v>
      </c>
      <c r="M385" s="32">
        <f t="shared" si="169"/>
        <v>-578.80899999999997</v>
      </c>
      <c r="N385" s="32"/>
      <c r="O385" s="33">
        <v>25.5</v>
      </c>
      <c r="P385" s="31">
        <f t="shared" si="152"/>
        <v>552.5</v>
      </c>
      <c r="Q385" s="32">
        <f t="shared" si="170"/>
        <v>-447.37899999999991</v>
      </c>
      <c r="R385" s="32">
        <f t="shared" si="170"/>
        <v>-554.54499999999985</v>
      </c>
      <c r="S385" s="32">
        <f t="shared" si="170"/>
        <v>-700.12899999999991</v>
      </c>
      <c r="T385" s="33">
        <v>0</v>
      </c>
      <c r="U385" s="31">
        <f t="shared" si="153"/>
        <v>0</v>
      </c>
      <c r="V385" s="32">
        <f t="shared" si="171"/>
        <v>0</v>
      </c>
      <c r="W385" s="32">
        <f t="shared" si="171"/>
        <v>0</v>
      </c>
      <c r="X385" s="32">
        <f t="shared" si="171"/>
        <v>0</v>
      </c>
      <c r="Y385" s="3">
        <v>0</v>
      </c>
      <c r="Z385" s="32"/>
      <c r="AA385" s="32"/>
      <c r="AB385" s="32"/>
    </row>
    <row r="386" spans="1:28" hidden="1" x14ac:dyDescent="0.25">
      <c r="A386" t="s">
        <v>115</v>
      </c>
      <c r="B386">
        <v>58</v>
      </c>
      <c r="C386" s="1" t="s">
        <v>116</v>
      </c>
      <c r="D386" s="1">
        <v>1.0109999999999999</v>
      </c>
      <c r="E386" s="2">
        <v>44621</v>
      </c>
      <c r="F386" s="2">
        <v>44742</v>
      </c>
      <c r="G386" s="1" t="s">
        <v>44</v>
      </c>
      <c r="H386" t="s">
        <v>38</v>
      </c>
      <c r="I386" s="3">
        <v>17</v>
      </c>
      <c r="J386" s="3">
        <f t="shared" si="148"/>
        <v>368.33333333333331</v>
      </c>
      <c r="O386" s="3">
        <v>17</v>
      </c>
      <c r="P386" s="3">
        <f t="shared" si="152"/>
        <v>368.33333333333331</v>
      </c>
      <c r="T386" s="3">
        <v>0</v>
      </c>
      <c r="U386" s="3">
        <f t="shared" si="153"/>
        <v>0</v>
      </c>
      <c r="Y386" s="3">
        <v>0</v>
      </c>
    </row>
    <row r="387" spans="1:28" x14ac:dyDescent="0.25">
      <c r="A387" t="s">
        <v>117</v>
      </c>
      <c r="B387">
        <v>59</v>
      </c>
      <c r="C387" s="1" t="s">
        <v>118</v>
      </c>
      <c r="D387" s="1">
        <v>0.995</v>
      </c>
      <c r="E387" s="2">
        <v>44652</v>
      </c>
      <c r="F387" s="2">
        <v>44742</v>
      </c>
      <c r="G387" s="1" t="s">
        <v>37</v>
      </c>
      <c r="H387" s="1" t="s">
        <v>38</v>
      </c>
      <c r="I387" s="3">
        <v>51</v>
      </c>
      <c r="J387" s="3">
        <f t="shared" si="148"/>
        <v>1105</v>
      </c>
      <c r="K387" s="34">
        <f t="shared" ref="K387:M392" si="172">IF($G387="INF",$J387-H$3*$D387,IF(OR($G387="TOD", $G387="2YR"),$J387-H$4*$D387,$J387-H$5*$D387))</f>
        <v>-252.18000000000006</v>
      </c>
      <c r="L387" s="34">
        <f t="shared" si="172"/>
        <v>-510.87999999999988</v>
      </c>
      <c r="M387" s="34">
        <f t="shared" si="172"/>
        <v>-734.75499999999988</v>
      </c>
      <c r="N387" s="34"/>
      <c r="O387" s="13">
        <v>51</v>
      </c>
      <c r="P387" s="3">
        <f t="shared" si="152"/>
        <v>1105</v>
      </c>
      <c r="Q387" s="34">
        <f t="shared" ref="Q387:S392" si="173">IF($P387=0,0,$P387-(P$3*$D387))</f>
        <v>120.94500000000005</v>
      </c>
      <c r="R387" s="34">
        <f t="shared" si="173"/>
        <v>15.474999999999909</v>
      </c>
      <c r="S387" s="34">
        <f t="shared" si="173"/>
        <v>-127.80500000000006</v>
      </c>
      <c r="T387" s="13">
        <v>51</v>
      </c>
      <c r="U387" s="3">
        <f t="shared" si="153"/>
        <v>1105</v>
      </c>
      <c r="V387" s="34">
        <f t="shared" ref="V387:X392" si="174">IF($U387=0,0,$U387-(P$3*$D387))</f>
        <v>120.94500000000005</v>
      </c>
      <c r="W387" s="34">
        <f t="shared" si="174"/>
        <v>15.474999999999909</v>
      </c>
      <c r="X387" s="34">
        <f t="shared" si="174"/>
        <v>-127.80500000000006</v>
      </c>
      <c r="Y387" s="3">
        <v>9</v>
      </c>
      <c r="Z387" s="34"/>
      <c r="AA387" s="34"/>
      <c r="AB387" s="34"/>
    </row>
    <row r="388" spans="1:28" x14ac:dyDescent="0.25">
      <c r="A388" t="s">
        <v>117</v>
      </c>
      <c r="B388">
        <v>59</v>
      </c>
      <c r="C388" s="1" t="s">
        <v>118</v>
      </c>
      <c r="D388" s="1">
        <v>0.995</v>
      </c>
      <c r="E388" s="2">
        <v>44652</v>
      </c>
      <c r="F388" s="2">
        <v>44742</v>
      </c>
      <c r="G388" s="1" t="s">
        <v>39</v>
      </c>
      <c r="H388" s="1" t="s">
        <v>38</v>
      </c>
      <c r="I388" s="3">
        <v>44</v>
      </c>
      <c r="J388" s="3">
        <f t="shared" si="148"/>
        <v>953.33333333333337</v>
      </c>
      <c r="K388" s="34">
        <f t="shared" si="172"/>
        <v>167.28333333333342</v>
      </c>
      <c r="L388" s="34">
        <f t="shared" si="172"/>
        <v>35.943333333333385</v>
      </c>
      <c r="M388" s="34">
        <f t="shared" si="172"/>
        <v>-482.45166666666671</v>
      </c>
      <c r="N388" s="34"/>
      <c r="O388" s="13">
        <v>44</v>
      </c>
      <c r="P388" s="3">
        <f t="shared" si="152"/>
        <v>953.33333333333337</v>
      </c>
      <c r="Q388" s="34">
        <f t="shared" si="173"/>
        <v>-30.721666666666579</v>
      </c>
      <c r="R388" s="34">
        <f t="shared" si="173"/>
        <v>-136.19166666666672</v>
      </c>
      <c r="S388" s="34">
        <f t="shared" si="173"/>
        <v>-279.47166666666669</v>
      </c>
      <c r="T388" s="13">
        <v>44</v>
      </c>
      <c r="U388" s="3">
        <f t="shared" si="153"/>
        <v>953.33333333333337</v>
      </c>
      <c r="V388" s="34">
        <f t="shared" si="174"/>
        <v>-30.721666666666579</v>
      </c>
      <c r="W388" s="34">
        <f t="shared" si="174"/>
        <v>-136.19166666666672</v>
      </c>
      <c r="X388" s="34">
        <f t="shared" si="174"/>
        <v>-279.47166666666669</v>
      </c>
      <c r="Y388" s="3">
        <v>8.5</v>
      </c>
      <c r="Z388" s="34"/>
      <c r="AA388" s="34"/>
      <c r="AB388" s="34"/>
    </row>
    <row r="389" spans="1:28" x14ac:dyDescent="0.25">
      <c r="A389" t="s">
        <v>117</v>
      </c>
      <c r="B389">
        <v>59</v>
      </c>
      <c r="C389" s="1" t="s">
        <v>118</v>
      </c>
      <c r="D389" s="1">
        <v>0.995</v>
      </c>
      <c r="E389" s="2">
        <v>44652</v>
      </c>
      <c r="F389" s="2">
        <v>44742</v>
      </c>
      <c r="G389" s="1" t="s">
        <v>40</v>
      </c>
      <c r="H389" s="1" t="s">
        <v>38</v>
      </c>
      <c r="I389" s="3">
        <v>40</v>
      </c>
      <c r="J389" s="3">
        <f t="shared" si="148"/>
        <v>866.66666666666663</v>
      </c>
      <c r="K389" s="34">
        <f t="shared" si="172"/>
        <v>80.616666666666674</v>
      </c>
      <c r="L389" s="34">
        <f t="shared" si="172"/>
        <v>-50.723333333333358</v>
      </c>
      <c r="M389" s="34">
        <f t="shared" si="172"/>
        <v>-569.11833333333345</v>
      </c>
      <c r="N389" s="34"/>
      <c r="O389" s="13">
        <v>40</v>
      </c>
      <c r="P389" s="3">
        <f t="shared" si="152"/>
        <v>866.66666666666663</v>
      </c>
      <c r="Q389" s="34">
        <f t="shared" si="173"/>
        <v>-117.38833333333332</v>
      </c>
      <c r="R389" s="34">
        <f t="shared" si="173"/>
        <v>-222.85833333333346</v>
      </c>
      <c r="S389" s="34">
        <f t="shared" si="173"/>
        <v>-366.13833333333343</v>
      </c>
      <c r="T389" s="13">
        <v>40</v>
      </c>
      <c r="U389" s="3">
        <f t="shared" si="153"/>
        <v>866.66666666666663</v>
      </c>
      <c r="V389" s="34">
        <f t="shared" si="174"/>
        <v>-117.38833333333332</v>
      </c>
      <c r="W389" s="34">
        <f t="shared" si="174"/>
        <v>-222.85833333333346</v>
      </c>
      <c r="X389" s="34">
        <f t="shared" si="174"/>
        <v>-366.13833333333343</v>
      </c>
      <c r="Y389" s="3">
        <v>8.5</v>
      </c>
      <c r="Z389" s="34"/>
      <c r="AA389" s="34"/>
      <c r="AB389" s="34"/>
    </row>
    <row r="390" spans="1:28" x14ac:dyDescent="0.25">
      <c r="A390" t="s">
        <v>117</v>
      </c>
      <c r="B390">
        <v>59</v>
      </c>
      <c r="C390" s="1" t="s">
        <v>118</v>
      </c>
      <c r="D390" s="1">
        <v>0.995</v>
      </c>
      <c r="E390" s="2">
        <v>44652</v>
      </c>
      <c r="F390" s="2">
        <v>44742</v>
      </c>
      <c r="G390" s="1" t="s">
        <v>41</v>
      </c>
      <c r="H390" s="1" t="s">
        <v>38</v>
      </c>
      <c r="I390" s="3">
        <v>33</v>
      </c>
      <c r="J390" s="3">
        <f t="shared" si="148"/>
        <v>715</v>
      </c>
      <c r="K390" s="34">
        <f t="shared" si="172"/>
        <v>16.509999999999991</v>
      </c>
      <c r="L390" s="34">
        <f t="shared" si="172"/>
        <v>-95.924999999999955</v>
      </c>
      <c r="M390" s="34">
        <f t="shared" si="172"/>
        <v>-398.40499999999997</v>
      </c>
      <c r="N390" s="34"/>
      <c r="O390" s="13">
        <v>33</v>
      </c>
      <c r="P390" s="3">
        <f t="shared" si="152"/>
        <v>715</v>
      </c>
      <c r="Q390" s="34">
        <f t="shared" si="173"/>
        <v>-269.05499999999995</v>
      </c>
      <c r="R390" s="34">
        <f t="shared" si="173"/>
        <v>-374.52500000000009</v>
      </c>
      <c r="S390" s="34">
        <f t="shared" si="173"/>
        <v>-517.80500000000006</v>
      </c>
      <c r="T390" s="13">
        <v>33</v>
      </c>
      <c r="U390" s="3">
        <f t="shared" si="153"/>
        <v>715</v>
      </c>
      <c r="V390" s="34">
        <f t="shared" si="174"/>
        <v>-269.05499999999995</v>
      </c>
      <c r="W390" s="34">
        <f t="shared" si="174"/>
        <v>-374.52500000000009</v>
      </c>
      <c r="X390" s="34">
        <f t="shared" si="174"/>
        <v>-517.80500000000006</v>
      </c>
      <c r="Y390" s="3">
        <v>8.5</v>
      </c>
      <c r="Z390" s="34"/>
      <c r="AA390" s="34"/>
      <c r="AB390" s="34"/>
    </row>
    <row r="391" spans="1:28" x14ac:dyDescent="0.25">
      <c r="A391" t="s">
        <v>117</v>
      </c>
      <c r="B391">
        <v>59</v>
      </c>
      <c r="C391" s="1" t="s">
        <v>118</v>
      </c>
      <c r="D391" s="1">
        <v>0.995</v>
      </c>
      <c r="E391" s="2">
        <v>44652</v>
      </c>
      <c r="F391" s="2">
        <v>44742</v>
      </c>
      <c r="G391" s="1" t="s">
        <v>42</v>
      </c>
      <c r="H391" s="1" t="s">
        <v>38</v>
      </c>
      <c r="I391" s="3">
        <v>33</v>
      </c>
      <c r="J391" s="3">
        <f t="shared" si="148"/>
        <v>715</v>
      </c>
      <c r="K391" s="34">
        <f t="shared" si="172"/>
        <v>16.509999999999991</v>
      </c>
      <c r="L391" s="34">
        <f t="shared" si="172"/>
        <v>-95.924999999999955</v>
      </c>
      <c r="M391" s="34">
        <f t="shared" si="172"/>
        <v>-398.40499999999997</v>
      </c>
      <c r="N391" s="34"/>
      <c r="O391" s="13">
        <v>33</v>
      </c>
      <c r="P391" s="3">
        <f t="shared" si="152"/>
        <v>715</v>
      </c>
      <c r="Q391" s="34">
        <f t="shared" si="173"/>
        <v>-269.05499999999995</v>
      </c>
      <c r="R391" s="34">
        <f t="shared" si="173"/>
        <v>-374.52500000000009</v>
      </c>
      <c r="S391" s="34">
        <f t="shared" si="173"/>
        <v>-517.80500000000006</v>
      </c>
      <c r="T391" s="13">
        <v>33</v>
      </c>
      <c r="U391" s="3">
        <f t="shared" si="153"/>
        <v>715</v>
      </c>
      <c r="V391" s="34">
        <f t="shared" si="174"/>
        <v>-269.05499999999995</v>
      </c>
      <c r="W391" s="34">
        <f t="shared" si="174"/>
        <v>-374.52500000000009</v>
      </c>
      <c r="X391" s="34">
        <f t="shared" si="174"/>
        <v>-517.80500000000006</v>
      </c>
      <c r="Y391" s="3">
        <v>10</v>
      </c>
      <c r="Z391" s="34"/>
      <c r="AA391" s="34"/>
      <c r="AB391" s="34"/>
    </row>
    <row r="392" spans="1:28" x14ac:dyDescent="0.25">
      <c r="A392" t="s">
        <v>117</v>
      </c>
      <c r="B392">
        <v>59</v>
      </c>
      <c r="C392" s="1" t="s">
        <v>118</v>
      </c>
      <c r="D392" s="1">
        <v>0.995</v>
      </c>
      <c r="E392" s="2">
        <v>44652</v>
      </c>
      <c r="F392" s="2">
        <v>44742</v>
      </c>
      <c r="G392" s="1" t="s">
        <v>43</v>
      </c>
      <c r="H392" s="1" t="s">
        <v>38</v>
      </c>
      <c r="I392" s="3">
        <v>31</v>
      </c>
      <c r="J392" s="3">
        <f t="shared" si="148"/>
        <v>671.66666666666663</v>
      </c>
      <c r="K392" s="34">
        <f t="shared" si="172"/>
        <v>-26.82333333333338</v>
      </c>
      <c r="L392" s="34">
        <f t="shared" si="172"/>
        <v>-139.25833333333333</v>
      </c>
      <c r="M392" s="34">
        <f t="shared" si="172"/>
        <v>-441.73833333333334</v>
      </c>
      <c r="N392" s="34"/>
      <c r="O392" s="13">
        <v>31</v>
      </c>
      <c r="P392" s="3">
        <f t="shared" si="152"/>
        <v>671.66666666666663</v>
      </c>
      <c r="Q392" s="34">
        <f t="shared" si="173"/>
        <v>-312.38833333333332</v>
      </c>
      <c r="R392" s="34">
        <f t="shared" si="173"/>
        <v>-417.85833333333346</v>
      </c>
      <c r="S392" s="34">
        <f t="shared" si="173"/>
        <v>-561.13833333333343</v>
      </c>
      <c r="T392" s="13">
        <v>31</v>
      </c>
      <c r="U392" s="3">
        <f t="shared" si="153"/>
        <v>671.66666666666663</v>
      </c>
      <c r="V392" s="34">
        <f t="shared" si="174"/>
        <v>-312.38833333333332</v>
      </c>
      <c r="W392" s="34">
        <f t="shared" si="174"/>
        <v>-417.85833333333346</v>
      </c>
      <c r="X392" s="34">
        <f t="shared" si="174"/>
        <v>-561.13833333333343</v>
      </c>
      <c r="Y392" s="3">
        <v>10</v>
      </c>
      <c r="Z392" s="34"/>
      <c r="AA392" s="34"/>
      <c r="AB392" s="34"/>
    </row>
    <row r="393" spans="1:28" hidden="1" x14ac:dyDescent="0.25">
      <c r="A393" t="s">
        <v>117</v>
      </c>
      <c r="B393">
        <v>59</v>
      </c>
      <c r="C393" s="1" t="s">
        <v>118</v>
      </c>
      <c r="D393" s="1">
        <v>0.995</v>
      </c>
      <c r="E393" s="2">
        <v>44652</v>
      </c>
      <c r="F393" s="2">
        <v>44742</v>
      </c>
      <c r="G393" s="1" t="s">
        <v>44</v>
      </c>
      <c r="H393" t="s">
        <v>38</v>
      </c>
      <c r="I393" s="3">
        <v>26</v>
      </c>
      <c r="J393" s="3">
        <f t="shared" si="148"/>
        <v>563.33333333333337</v>
      </c>
      <c r="O393" s="3">
        <v>26</v>
      </c>
      <c r="P393" s="3">
        <f t="shared" si="152"/>
        <v>563.33333333333337</v>
      </c>
      <c r="T393" s="3">
        <v>26</v>
      </c>
      <c r="U393" s="3">
        <f t="shared" si="153"/>
        <v>563.33333333333337</v>
      </c>
      <c r="Y393" s="3">
        <v>7.5</v>
      </c>
    </row>
    <row r="394" spans="1:28" hidden="1" x14ac:dyDescent="0.25">
      <c r="A394" t="s">
        <v>117</v>
      </c>
      <c r="B394">
        <v>59</v>
      </c>
      <c r="C394" s="1" t="s">
        <v>118</v>
      </c>
      <c r="D394" s="1">
        <v>0.995</v>
      </c>
      <c r="E394" s="2">
        <v>44652</v>
      </c>
      <c r="F394" s="2">
        <v>44742</v>
      </c>
      <c r="G394" s="1" t="s">
        <v>45</v>
      </c>
      <c r="H394" t="s">
        <v>38</v>
      </c>
      <c r="I394" s="3">
        <v>51</v>
      </c>
      <c r="J394" s="3">
        <f t="shared" si="148"/>
        <v>1105</v>
      </c>
      <c r="O394" s="3">
        <v>51</v>
      </c>
      <c r="P394" s="3">
        <f t="shared" si="152"/>
        <v>1105</v>
      </c>
      <c r="T394" s="3">
        <v>51</v>
      </c>
      <c r="U394" s="3">
        <f t="shared" si="153"/>
        <v>1105</v>
      </c>
      <c r="Y394" s="3">
        <v>0</v>
      </c>
    </row>
    <row r="395" spans="1:28" s="29" customFormat="1" x14ac:dyDescent="0.25">
      <c r="A395" s="29" t="s">
        <v>119</v>
      </c>
      <c r="B395">
        <v>11</v>
      </c>
      <c r="C395" s="30" t="s">
        <v>120</v>
      </c>
      <c r="D395" s="30">
        <v>1.0511999999999999</v>
      </c>
      <c r="E395" s="2">
        <v>44378</v>
      </c>
      <c r="F395" s="2">
        <v>44742</v>
      </c>
      <c r="G395" s="30" t="s">
        <v>37</v>
      </c>
      <c r="H395" s="30" t="s">
        <v>38</v>
      </c>
      <c r="I395" s="31">
        <v>40.42</v>
      </c>
      <c r="J395" s="31">
        <f t="shared" si="148"/>
        <v>875.76666666666677</v>
      </c>
      <c r="K395" s="32">
        <f t="shared" ref="K395:M400" si="175">IF($G395="INF",$J395-H$3*$D395,IF(OR($G395="TOD", $G395="2YR"),$J395-H$4*$D395,$J395-H$5*$D395))</f>
        <v>-558.07013333333305</v>
      </c>
      <c r="L395" s="32">
        <f t="shared" si="175"/>
        <v>-831.38213333333317</v>
      </c>
      <c r="M395" s="32">
        <f t="shared" si="175"/>
        <v>-1067.902133333333</v>
      </c>
      <c r="N395" s="32"/>
      <c r="O395" s="33">
        <v>36</v>
      </c>
      <c r="P395" s="31">
        <f t="shared" si="152"/>
        <v>780</v>
      </c>
      <c r="Q395" s="32">
        <f t="shared" ref="Q395:S400" si="176">IF($P395=0,0,$P395-(P$3*$D395))</f>
        <v>-259.63679999999999</v>
      </c>
      <c r="R395" s="32">
        <f t="shared" si="176"/>
        <v>-371.06399999999985</v>
      </c>
      <c r="S395" s="32">
        <f t="shared" si="176"/>
        <v>-522.43679999999995</v>
      </c>
      <c r="T395" s="33">
        <v>30</v>
      </c>
      <c r="U395" s="31">
        <f t="shared" si="153"/>
        <v>650</v>
      </c>
      <c r="V395" s="32">
        <f t="shared" ref="V395:X400" si="177">IF($U395=0,0,$U395-(P$3*$D395))</f>
        <v>-389.63679999999999</v>
      </c>
      <c r="W395" s="32">
        <f t="shared" si="177"/>
        <v>-501.06399999999985</v>
      </c>
      <c r="X395" s="32">
        <f t="shared" si="177"/>
        <v>-652.43679999999995</v>
      </c>
      <c r="Y395" s="3" t="s">
        <v>48</v>
      </c>
      <c r="Z395" s="32"/>
      <c r="AA395" s="32"/>
      <c r="AB395" s="32"/>
    </row>
    <row r="396" spans="1:28" s="29" customFormat="1" x14ac:dyDescent="0.25">
      <c r="A396" s="29" t="s">
        <v>119</v>
      </c>
      <c r="B396">
        <v>11</v>
      </c>
      <c r="C396" s="30" t="s">
        <v>120</v>
      </c>
      <c r="D396" s="30">
        <v>1.0511999999999999</v>
      </c>
      <c r="E396" s="2">
        <v>44378</v>
      </c>
      <c r="F396" s="2">
        <v>44742</v>
      </c>
      <c r="G396" s="30" t="s">
        <v>39</v>
      </c>
      <c r="H396" s="30" t="s">
        <v>38</v>
      </c>
      <c r="I396" s="31">
        <v>37.1</v>
      </c>
      <c r="J396" s="31">
        <f t="shared" ref="J396:J459" si="178">IFERROR((I396*260)/12,0)</f>
        <v>803.83333333333337</v>
      </c>
      <c r="K396" s="32">
        <f t="shared" si="175"/>
        <v>-26.614666666666608</v>
      </c>
      <c r="L396" s="32">
        <f t="shared" si="175"/>
        <v>-165.37306666666655</v>
      </c>
      <c r="M396" s="32">
        <f t="shared" si="175"/>
        <v>-713.04826666666656</v>
      </c>
      <c r="N396" s="32"/>
      <c r="O396" s="33">
        <v>27.2</v>
      </c>
      <c r="P396" s="31">
        <f t="shared" si="152"/>
        <v>589.33333333333337</v>
      </c>
      <c r="Q396" s="32">
        <f t="shared" si="176"/>
        <v>-450.30346666666662</v>
      </c>
      <c r="R396" s="32">
        <f t="shared" si="176"/>
        <v>-561.73066666666648</v>
      </c>
      <c r="S396" s="32">
        <f t="shared" si="176"/>
        <v>-713.10346666666658</v>
      </c>
      <c r="T396" s="33">
        <v>25.5</v>
      </c>
      <c r="U396" s="31">
        <f t="shared" si="153"/>
        <v>552.5</v>
      </c>
      <c r="V396" s="32">
        <f t="shared" si="177"/>
        <v>-487.13679999999999</v>
      </c>
      <c r="W396" s="32">
        <f t="shared" si="177"/>
        <v>-598.56399999999985</v>
      </c>
      <c r="X396" s="32">
        <f t="shared" si="177"/>
        <v>-749.93679999999995</v>
      </c>
      <c r="Y396" s="3" t="s">
        <v>48</v>
      </c>
      <c r="Z396" s="32"/>
      <c r="AA396" s="32"/>
      <c r="AB396" s="32"/>
    </row>
    <row r="397" spans="1:28" s="29" customFormat="1" x14ac:dyDescent="0.25">
      <c r="A397" s="29" t="s">
        <v>119</v>
      </c>
      <c r="B397">
        <v>11</v>
      </c>
      <c r="C397" s="30" t="s">
        <v>120</v>
      </c>
      <c r="D397" s="30">
        <v>1.0511999999999999</v>
      </c>
      <c r="E397" s="2">
        <v>44378</v>
      </c>
      <c r="F397" s="2">
        <v>44742</v>
      </c>
      <c r="G397" s="30" t="s">
        <v>40</v>
      </c>
      <c r="H397" s="30" t="s">
        <v>38</v>
      </c>
      <c r="I397" s="31">
        <v>33.369999999999997</v>
      </c>
      <c r="J397" s="31">
        <f t="shared" si="178"/>
        <v>723.01666666666654</v>
      </c>
      <c r="K397" s="32">
        <f t="shared" si="175"/>
        <v>-107.43133333333344</v>
      </c>
      <c r="L397" s="32">
        <f t="shared" si="175"/>
        <v>-246.18973333333338</v>
      </c>
      <c r="M397" s="32">
        <f t="shared" si="175"/>
        <v>-793.8649333333334</v>
      </c>
      <c r="N397" s="32"/>
      <c r="O397" s="33">
        <v>26.35</v>
      </c>
      <c r="P397" s="31">
        <f t="shared" ref="P397:P460" si="179">IFERROR((O397*260)/12,0)</f>
        <v>570.91666666666663</v>
      </c>
      <c r="Q397" s="32">
        <f t="shared" si="176"/>
        <v>-468.72013333333337</v>
      </c>
      <c r="R397" s="32">
        <f t="shared" si="176"/>
        <v>-580.14733333333322</v>
      </c>
      <c r="S397" s="32">
        <f t="shared" si="176"/>
        <v>-731.52013333333332</v>
      </c>
      <c r="T397" s="33">
        <v>25.5</v>
      </c>
      <c r="U397" s="31">
        <f t="shared" ref="U397:U460" si="180">IFERROR((T397*260)/12,0)</f>
        <v>552.5</v>
      </c>
      <c r="V397" s="32">
        <f t="shared" si="177"/>
        <v>-487.13679999999999</v>
      </c>
      <c r="W397" s="32">
        <f t="shared" si="177"/>
        <v>-598.56399999999985</v>
      </c>
      <c r="X397" s="32">
        <f t="shared" si="177"/>
        <v>-749.93679999999995</v>
      </c>
      <c r="Y397" s="3" t="s">
        <v>48</v>
      </c>
      <c r="Z397" s="32"/>
      <c r="AA397" s="32"/>
      <c r="AB397" s="32"/>
    </row>
    <row r="398" spans="1:28" s="29" customFormat="1" x14ac:dyDescent="0.25">
      <c r="A398" s="29" t="s">
        <v>119</v>
      </c>
      <c r="B398">
        <v>11</v>
      </c>
      <c r="C398" s="30" t="s">
        <v>120</v>
      </c>
      <c r="D398" s="30">
        <v>1.0511999999999999</v>
      </c>
      <c r="E398" s="2">
        <v>44378</v>
      </c>
      <c r="F398" s="2">
        <v>44742</v>
      </c>
      <c r="G398" s="30" t="s">
        <v>41</v>
      </c>
      <c r="H398" s="30" t="s">
        <v>38</v>
      </c>
      <c r="I398" s="31">
        <v>27.9</v>
      </c>
      <c r="J398" s="31">
        <f t="shared" si="178"/>
        <v>604.5</v>
      </c>
      <c r="K398" s="32">
        <f t="shared" si="175"/>
        <v>-133.44239999999991</v>
      </c>
      <c r="L398" s="32">
        <f t="shared" si="175"/>
        <v>-252.22799999999995</v>
      </c>
      <c r="M398" s="32">
        <f t="shared" si="175"/>
        <v>-571.79279999999994</v>
      </c>
      <c r="N398" s="32"/>
      <c r="O398" s="33">
        <v>22.5</v>
      </c>
      <c r="P398" s="31">
        <f t="shared" si="179"/>
        <v>487.5</v>
      </c>
      <c r="Q398" s="32">
        <f t="shared" si="176"/>
        <v>-552.13679999999999</v>
      </c>
      <c r="R398" s="32">
        <f t="shared" si="176"/>
        <v>-663.56399999999985</v>
      </c>
      <c r="S398" s="32">
        <f t="shared" si="176"/>
        <v>-814.93679999999995</v>
      </c>
      <c r="T398" s="33">
        <v>21.75</v>
      </c>
      <c r="U398" s="31">
        <f t="shared" si="180"/>
        <v>471.25</v>
      </c>
      <c r="V398" s="32">
        <f t="shared" si="177"/>
        <v>-568.38679999999999</v>
      </c>
      <c r="W398" s="32">
        <f t="shared" si="177"/>
        <v>-679.81399999999985</v>
      </c>
      <c r="X398" s="32">
        <f t="shared" si="177"/>
        <v>-831.18679999999995</v>
      </c>
      <c r="Y398" s="3" t="s">
        <v>48</v>
      </c>
      <c r="Z398" s="32"/>
      <c r="AA398" s="32"/>
      <c r="AB398" s="32"/>
    </row>
    <row r="399" spans="1:28" s="29" customFormat="1" x14ac:dyDescent="0.25">
      <c r="A399" s="29" t="s">
        <v>119</v>
      </c>
      <c r="B399">
        <v>11</v>
      </c>
      <c r="C399" s="30" t="s">
        <v>120</v>
      </c>
      <c r="D399" s="30">
        <v>1.0511999999999999</v>
      </c>
      <c r="E399" s="2">
        <v>44378</v>
      </c>
      <c r="F399" s="2">
        <v>44742</v>
      </c>
      <c r="G399" s="30" t="s">
        <v>42</v>
      </c>
      <c r="H399" s="30" t="s">
        <v>38</v>
      </c>
      <c r="I399" s="31">
        <v>24.77</v>
      </c>
      <c r="J399" s="31">
        <f t="shared" si="178"/>
        <v>536.68333333333328</v>
      </c>
      <c r="K399" s="32">
        <f t="shared" si="175"/>
        <v>-201.25906666666663</v>
      </c>
      <c r="L399" s="32">
        <f t="shared" si="175"/>
        <v>-320.04466666666667</v>
      </c>
      <c r="M399" s="32">
        <f t="shared" si="175"/>
        <v>-639.60946666666666</v>
      </c>
      <c r="N399" s="32"/>
      <c r="O399" s="33">
        <v>22.5</v>
      </c>
      <c r="P399" s="31">
        <f t="shared" si="179"/>
        <v>487.5</v>
      </c>
      <c r="Q399" s="32">
        <f t="shared" si="176"/>
        <v>-552.13679999999999</v>
      </c>
      <c r="R399" s="32">
        <f t="shared" si="176"/>
        <v>-663.56399999999985</v>
      </c>
      <c r="S399" s="32">
        <f t="shared" si="176"/>
        <v>-814.93679999999995</v>
      </c>
      <c r="T399" s="33">
        <v>22.5</v>
      </c>
      <c r="U399" s="31">
        <f t="shared" si="180"/>
        <v>487.5</v>
      </c>
      <c r="V399" s="32">
        <f t="shared" si="177"/>
        <v>-552.13679999999999</v>
      </c>
      <c r="W399" s="32">
        <f t="shared" si="177"/>
        <v>-663.56399999999985</v>
      </c>
      <c r="X399" s="32">
        <f t="shared" si="177"/>
        <v>-814.93679999999995</v>
      </c>
      <c r="Y399" s="3" t="s">
        <v>48</v>
      </c>
      <c r="Z399" s="32"/>
      <c r="AA399" s="32"/>
      <c r="AB399" s="32"/>
    </row>
    <row r="400" spans="1:28" s="29" customFormat="1" x14ac:dyDescent="0.25">
      <c r="A400" s="29" t="s">
        <v>119</v>
      </c>
      <c r="B400">
        <v>11</v>
      </c>
      <c r="C400" s="30" t="s">
        <v>120</v>
      </c>
      <c r="D400" s="30">
        <v>1.0511999999999999</v>
      </c>
      <c r="E400" s="2">
        <v>44378</v>
      </c>
      <c r="F400" s="2">
        <v>44742</v>
      </c>
      <c r="G400" s="30" t="s">
        <v>43</v>
      </c>
      <c r="H400" s="30" t="s">
        <v>38</v>
      </c>
      <c r="I400" s="31">
        <v>22.5</v>
      </c>
      <c r="J400" s="31">
        <f t="shared" si="178"/>
        <v>487.5</v>
      </c>
      <c r="K400" s="32">
        <f t="shared" si="175"/>
        <v>-250.44239999999991</v>
      </c>
      <c r="L400" s="32">
        <f t="shared" si="175"/>
        <v>-369.22799999999995</v>
      </c>
      <c r="M400" s="32">
        <f t="shared" si="175"/>
        <v>-688.79279999999994</v>
      </c>
      <c r="N400" s="32"/>
      <c r="O400" s="33">
        <v>22.5</v>
      </c>
      <c r="P400" s="31">
        <f t="shared" si="179"/>
        <v>487.5</v>
      </c>
      <c r="Q400" s="32">
        <f t="shared" si="176"/>
        <v>-552.13679999999999</v>
      </c>
      <c r="R400" s="32">
        <f t="shared" si="176"/>
        <v>-663.56399999999985</v>
      </c>
      <c r="S400" s="32">
        <f t="shared" si="176"/>
        <v>-814.93679999999995</v>
      </c>
      <c r="T400" s="33">
        <v>22.5</v>
      </c>
      <c r="U400" s="31">
        <f t="shared" si="180"/>
        <v>487.5</v>
      </c>
      <c r="V400" s="32">
        <f t="shared" si="177"/>
        <v>-552.13679999999999</v>
      </c>
      <c r="W400" s="32">
        <f t="shared" si="177"/>
        <v>-663.56399999999985</v>
      </c>
      <c r="X400" s="32">
        <f t="shared" si="177"/>
        <v>-814.93679999999995</v>
      </c>
      <c r="Y400" s="3" t="s">
        <v>48</v>
      </c>
      <c r="Z400" s="32"/>
      <c r="AA400" s="32"/>
      <c r="AB400" s="32"/>
    </row>
    <row r="401" spans="1:28" hidden="1" x14ac:dyDescent="0.25">
      <c r="A401" t="s">
        <v>119</v>
      </c>
      <c r="B401">
        <v>11</v>
      </c>
      <c r="C401" s="1" t="s">
        <v>120</v>
      </c>
      <c r="D401" s="1">
        <v>1.0511999999999999</v>
      </c>
      <c r="E401" s="2">
        <v>44378</v>
      </c>
      <c r="F401" s="2">
        <v>44742</v>
      </c>
      <c r="G401" s="1" t="s">
        <v>44</v>
      </c>
      <c r="H401" t="s">
        <v>38</v>
      </c>
      <c r="I401" s="3">
        <v>18.75</v>
      </c>
      <c r="J401" s="3">
        <f t="shared" si="178"/>
        <v>406.25</v>
      </c>
      <c r="O401" s="3">
        <v>18.75</v>
      </c>
      <c r="P401" s="3">
        <f t="shared" si="179"/>
        <v>406.25</v>
      </c>
      <c r="T401" s="3">
        <v>16</v>
      </c>
      <c r="U401" s="3">
        <f t="shared" si="180"/>
        <v>346.66666666666669</v>
      </c>
      <c r="Y401" s="3" t="s">
        <v>48</v>
      </c>
    </row>
    <row r="402" spans="1:28" hidden="1" x14ac:dyDescent="0.25">
      <c r="A402" t="s">
        <v>119</v>
      </c>
      <c r="B402">
        <v>11</v>
      </c>
      <c r="C402" s="1" t="s">
        <v>120</v>
      </c>
      <c r="D402" s="1">
        <v>1.0511999999999999</v>
      </c>
      <c r="E402" s="2">
        <v>44378</v>
      </c>
      <c r="F402" s="2">
        <v>44742</v>
      </c>
      <c r="G402" s="1" t="s">
        <v>45</v>
      </c>
      <c r="H402" t="s">
        <v>38</v>
      </c>
      <c r="I402" s="3">
        <v>40.42</v>
      </c>
      <c r="J402" s="3">
        <f t="shared" si="178"/>
        <v>875.76666666666677</v>
      </c>
      <c r="O402" s="3">
        <v>53.66</v>
      </c>
      <c r="P402" s="3">
        <f t="shared" si="179"/>
        <v>1162.6333333333332</v>
      </c>
      <c r="T402" s="3">
        <v>30</v>
      </c>
      <c r="U402" s="3">
        <f t="shared" si="180"/>
        <v>650</v>
      </c>
      <c r="Y402" s="3" t="s">
        <v>48</v>
      </c>
    </row>
    <row r="403" spans="1:28" s="29" customFormat="1" x14ac:dyDescent="0.25">
      <c r="A403" s="29" t="s">
        <v>119</v>
      </c>
      <c r="B403">
        <v>22</v>
      </c>
      <c r="C403" s="30" t="s">
        <v>121</v>
      </c>
      <c r="D403" s="30">
        <v>0.98980000000000001</v>
      </c>
      <c r="E403" s="2">
        <v>44378</v>
      </c>
      <c r="F403" s="2">
        <v>44742</v>
      </c>
      <c r="G403" s="30" t="s">
        <v>37</v>
      </c>
      <c r="H403" s="30" t="s">
        <v>38</v>
      </c>
      <c r="I403" s="31">
        <v>40</v>
      </c>
      <c r="J403" s="31">
        <f t="shared" si="178"/>
        <v>866.66666666666663</v>
      </c>
      <c r="K403" s="32">
        <f t="shared" ref="K403:M408" si="181">IF($G403="INF",$J403-H$3*$D403,IF(OR($G403="TOD", $G403="2YR"),$J403-H$4*$D403,$J403-H$5*$D403))</f>
        <v>-483.42053333333331</v>
      </c>
      <c r="L403" s="32">
        <f t="shared" si="181"/>
        <v>-740.76853333333349</v>
      </c>
      <c r="M403" s="32">
        <f t="shared" si="181"/>
        <v>-963.47353333333342</v>
      </c>
      <c r="N403" s="32"/>
      <c r="O403" s="33">
        <v>36</v>
      </c>
      <c r="P403" s="31">
        <f t="shared" si="179"/>
        <v>780</v>
      </c>
      <c r="Q403" s="32">
        <f t="shared" ref="Q403:S408" si="182">IF($P403=0,0,$P403-(P$3*$D403))</f>
        <v>-198.91219999999998</v>
      </c>
      <c r="R403" s="32">
        <f t="shared" si="182"/>
        <v>-303.8309999999999</v>
      </c>
      <c r="S403" s="32">
        <f t="shared" si="182"/>
        <v>-446.36220000000003</v>
      </c>
      <c r="T403" s="33">
        <v>35</v>
      </c>
      <c r="U403" s="31">
        <f t="shared" si="180"/>
        <v>758.33333333333337</v>
      </c>
      <c r="V403" s="32">
        <f t="shared" ref="V403:X408" si="183">IF($U403=0,0,$U403-(P$3*$D403))</f>
        <v>-220.57886666666661</v>
      </c>
      <c r="W403" s="32">
        <f t="shared" si="183"/>
        <v>-325.49766666666653</v>
      </c>
      <c r="X403" s="32">
        <f t="shared" si="183"/>
        <v>-468.02886666666666</v>
      </c>
      <c r="Y403" s="3">
        <v>12</v>
      </c>
      <c r="Z403" s="32"/>
      <c r="AA403" s="32"/>
      <c r="AB403" s="32"/>
    </row>
    <row r="404" spans="1:28" s="29" customFormat="1" x14ac:dyDescent="0.25">
      <c r="A404" s="29" t="s">
        <v>119</v>
      </c>
      <c r="B404">
        <v>22</v>
      </c>
      <c r="C404" s="30" t="s">
        <v>121</v>
      </c>
      <c r="D404" s="30">
        <v>0.98980000000000001</v>
      </c>
      <c r="E404" s="2">
        <v>44378</v>
      </c>
      <c r="F404" s="2">
        <v>44742</v>
      </c>
      <c r="G404" s="30" t="s">
        <v>39</v>
      </c>
      <c r="H404" s="30" t="s">
        <v>38</v>
      </c>
      <c r="I404" s="31">
        <v>32.14</v>
      </c>
      <c r="J404" s="31">
        <f t="shared" si="178"/>
        <v>696.36666666666667</v>
      </c>
      <c r="K404" s="32">
        <f t="shared" si="181"/>
        <v>-85.575333333333333</v>
      </c>
      <c r="L404" s="32">
        <f t="shared" si="181"/>
        <v>-216.22893333333332</v>
      </c>
      <c r="M404" s="32">
        <f t="shared" si="181"/>
        <v>-731.9147333333334</v>
      </c>
      <c r="N404" s="32"/>
      <c r="O404" s="33">
        <v>27.2</v>
      </c>
      <c r="P404" s="31">
        <f t="shared" si="179"/>
        <v>589.33333333333337</v>
      </c>
      <c r="Q404" s="32">
        <f t="shared" si="182"/>
        <v>-389.57886666666661</v>
      </c>
      <c r="R404" s="32">
        <f t="shared" si="182"/>
        <v>-494.49766666666653</v>
      </c>
      <c r="S404" s="32">
        <f t="shared" si="182"/>
        <v>-637.02886666666666</v>
      </c>
      <c r="T404" s="33">
        <v>27.2</v>
      </c>
      <c r="U404" s="31">
        <f t="shared" si="180"/>
        <v>589.33333333333337</v>
      </c>
      <c r="V404" s="32">
        <f t="shared" si="183"/>
        <v>-389.57886666666661</v>
      </c>
      <c r="W404" s="32">
        <f t="shared" si="183"/>
        <v>-494.49766666666653</v>
      </c>
      <c r="X404" s="32">
        <f t="shared" si="183"/>
        <v>-637.02886666666666</v>
      </c>
      <c r="Y404" s="3">
        <v>12</v>
      </c>
      <c r="Z404" s="32"/>
      <c r="AA404" s="32"/>
      <c r="AB404" s="32"/>
    </row>
    <row r="405" spans="1:28" s="29" customFormat="1" x14ac:dyDescent="0.25">
      <c r="A405" s="29" t="s">
        <v>119</v>
      </c>
      <c r="B405">
        <v>22</v>
      </c>
      <c r="C405" s="30" t="s">
        <v>121</v>
      </c>
      <c r="D405" s="30">
        <v>0.98980000000000001</v>
      </c>
      <c r="E405" s="2">
        <v>44378</v>
      </c>
      <c r="F405" s="2">
        <v>44742</v>
      </c>
      <c r="G405" s="30" t="s">
        <v>40</v>
      </c>
      <c r="H405" s="30" t="s">
        <v>38</v>
      </c>
      <c r="I405" s="31">
        <v>29.66</v>
      </c>
      <c r="J405" s="31">
        <f t="shared" si="178"/>
        <v>642.63333333333333</v>
      </c>
      <c r="K405" s="32">
        <f t="shared" si="181"/>
        <v>-139.30866666666668</v>
      </c>
      <c r="L405" s="32">
        <f t="shared" si="181"/>
        <v>-269.96226666666666</v>
      </c>
      <c r="M405" s="32">
        <f t="shared" si="181"/>
        <v>-785.64806666666675</v>
      </c>
      <c r="N405" s="32"/>
      <c r="O405" s="33">
        <v>26.35</v>
      </c>
      <c r="P405" s="31">
        <f t="shared" si="179"/>
        <v>570.91666666666663</v>
      </c>
      <c r="Q405" s="32">
        <f t="shared" si="182"/>
        <v>-407.99553333333336</v>
      </c>
      <c r="R405" s="32">
        <f t="shared" si="182"/>
        <v>-512.91433333333327</v>
      </c>
      <c r="S405" s="32">
        <f t="shared" si="182"/>
        <v>-655.4455333333334</v>
      </c>
      <c r="T405" s="33">
        <v>25.5</v>
      </c>
      <c r="U405" s="31">
        <f t="shared" si="180"/>
        <v>552.5</v>
      </c>
      <c r="V405" s="32">
        <f t="shared" si="183"/>
        <v>-426.41219999999998</v>
      </c>
      <c r="W405" s="32">
        <f t="shared" si="183"/>
        <v>-531.3309999999999</v>
      </c>
      <c r="X405" s="32">
        <f t="shared" si="183"/>
        <v>-673.86220000000003</v>
      </c>
      <c r="Y405" s="3">
        <v>12</v>
      </c>
      <c r="Z405" s="32"/>
      <c r="AA405" s="32"/>
      <c r="AB405" s="32"/>
    </row>
    <row r="406" spans="1:28" s="29" customFormat="1" x14ac:dyDescent="0.25">
      <c r="A406" s="29" t="s">
        <v>119</v>
      </c>
      <c r="B406">
        <v>22</v>
      </c>
      <c r="C406" s="30" t="s">
        <v>121</v>
      </c>
      <c r="D406" s="30">
        <v>0.98980000000000001</v>
      </c>
      <c r="E406" s="2">
        <v>44378</v>
      </c>
      <c r="F406" s="2">
        <v>44742</v>
      </c>
      <c r="G406" s="30" t="s">
        <v>41</v>
      </c>
      <c r="H406" s="30" t="s">
        <v>38</v>
      </c>
      <c r="I406" s="31">
        <v>29.66</v>
      </c>
      <c r="J406" s="31">
        <f t="shared" si="178"/>
        <v>642.63333333333333</v>
      </c>
      <c r="K406" s="32">
        <f t="shared" si="181"/>
        <v>-52.206266666666693</v>
      </c>
      <c r="L406" s="32">
        <f t="shared" si="181"/>
        <v>-164.05366666666669</v>
      </c>
      <c r="M406" s="32">
        <f t="shared" si="181"/>
        <v>-464.95286666666664</v>
      </c>
      <c r="N406" s="32"/>
      <c r="O406" s="33">
        <v>24.72</v>
      </c>
      <c r="P406" s="31">
        <f t="shared" si="179"/>
        <v>535.6</v>
      </c>
      <c r="Q406" s="32">
        <f t="shared" si="182"/>
        <v>-443.31219999999996</v>
      </c>
      <c r="R406" s="32">
        <f t="shared" si="182"/>
        <v>-548.23099999999988</v>
      </c>
      <c r="S406" s="32">
        <f t="shared" si="182"/>
        <v>-690.76220000000001</v>
      </c>
      <c r="T406" s="33">
        <v>22.5</v>
      </c>
      <c r="U406" s="31">
        <f t="shared" si="180"/>
        <v>487.5</v>
      </c>
      <c r="V406" s="32">
        <f t="shared" si="183"/>
        <v>-491.41219999999998</v>
      </c>
      <c r="W406" s="32">
        <f t="shared" si="183"/>
        <v>-596.3309999999999</v>
      </c>
      <c r="X406" s="32">
        <f t="shared" si="183"/>
        <v>-738.86220000000003</v>
      </c>
      <c r="Y406" s="3">
        <v>12</v>
      </c>
      <c r="Z406" s="32"/>
      <c r="AA406" s="32"/>
      <c r="AB406" s="32"/>
    </row>
    <row r="407" spans="1:28" s="29" customFormat="1" x14ac:dyDescent="0.25">
      <c r="A407" s="29" t="s">
        <v>119</v>
      </c>
      <c r="B407">
        <v>22</v>
      </c>
      <c r="C407" s="30" t="s">
        <v>121</v>
      </c>
      <c r="D407" s="30">
        <v>0.98980000000000001</v>
      </c>
      <c r="E407" s="2">
        <v>44378</v>
      </c>
      <c r="F407" s="2">
        <v>44742</v>
      </c>
      <c r="G407" s="30" t="s">
        <v>42</v>
      </c>
      <c r="H407" s="30" t="s">
        <v>38</v>
      </c>
      <c r="I407" s="31">
        <v>29.66</v>
      </c>
      <c r="J407" s="31">
        <f t="shared" si="178"/>
        <v>642.63333333333333</v>
      </c>
      <c r="K407" s="32">
        <f t="shared" si="181"/>
        <v>-52.206266666666693</v>
      </c>
      <c r="L407" s="32">
        <f t="shared" si="181"/>
        <v>-164.05366666666669</v>
      </c>
      <c r="M407" s="32">
        <f t="shared" si="181"/>
        <v>-464.95286666666664</v>
      </c>
      <c r="N407" s="32"/>
      <c r="O407" s="33">
        <v>22.66</v>
      </c>
      <c r="P407" s="31">
        <f t="shared" si="179"/>
        <v>490.9666666666667</v>
      </c>
      <c r="Q407" s="32">
        <f t="shared" si="182"/>
        <v>-487.94553333333329</v>
      </c>
      <c r="R407" s="32">
        <f t="shared" si="182"/>
        <v>-592.86433333333321</v>
      </c>
      <c r="S407" s="32">
        <f t="shared" si="182"/>
        <v>-735.39553333333333</v>
      </c>
      <c r="T407" s="33">
        <v>21</v>
      </c>
      <c r="U407" s="31">
        <f t="shared" si="180"/>
        <v>455</v>
      </c>
      <c r="V407" s="32">
        <f t="shared" si="183"/>
        <v>-523.91219999999998</v>
      </c>
      <c r="W407" s="32">
        <f t="shared" si="183"/>
        <v>-628.8309999999999</v>
      </c>
      <c r="X407" s="32">
        <f t="shared" si="183"/>
        <v>-771.36220000000003</v>
      </c>
      <c r="Y407" s="3">
        <v>11</v>
      </c>
      <c r="Z407" s="32"/>
      <c r="AA407" s="32"/>
      <c r="AB407" s="32"/>
    </row>
    <row r="408" spans="1:28" s="29" customFormat="1" x14ac:dyDescent="0.25">
      <c r="A408" s="29" t="s">
        <v>119</v>
      </c>
      <c r="B408">
        <v>22</v>
      </c>
      <c r="C408" s="30" t="s">
        <v>121</v>
      </c>
      <c r="D408" s="30">
        <v>0.98980000000000001</v>
      </c>
      <c r="E408" s="2">
        <v>44378</v>
      </c>
      <c r="F408" s="2">
        <v>44742</v>
      </c>
      <c r="G408" s="30" t="s">
        <v>43</v>
      </c>
      <c r="H408" s="30" t="s">
        <v>38</v>
      </c>
      <c r="I408" s="31">
        <v>29.66</v>
      </c>
      <c r="J408" s="31">
        <f t="shared" si="178"/>
        <v>642.63333333333333</v>
      </c>
      <c r="K408" s="32">
        <f t="shared" si="181"/>
        <v>-52.206266666666693</v>
      </c>
      <c r="L408" s="32">
        <f t="shared" si="181"/>
        <v>-164.05366666666669</v>
      </c>
      <c r="M408" s="32">
        <f t="shared" si="181"/>
        <v>-464.95286666666664</v>
      </c>
      <c r="N408" s="32"/>
      <c r="O408" s="33">
        <v>22.66</v>
      </c>
      <c r="P408" s="31">
        <f t="shared" si="179"/>
        <v>490.9666666666667</v>
      </c>
      <c r="Q408" s="32">
        <f t="shared" si="182"/>
        <v>-487.94553333333329</v>
      </c>
      <c r="R408" s="32">
        <f t="shared" si="182"/>
        <v>-592.86433333333321</v>
      </c>
      <c r="S408" s="32">
        <f t="shared" si="182"/>
        <v>-735.39553333333333</v>
      </c>
      <c r="T408" s="33">
        <v>20.78</v>
      </c>
      <c r="U408" s="31">
        <f t="shared" si="180"/>
        <v>450.23333333333335</v>
      </c>
      <c r="V408" s="32">
        <f t="shared" si="183"/>
        <v>-528.67886666666664</v>
      </c>
      <c r="W408" s="32">
        <f t="shared" si="183"/>
        <v>-633.59766666666656</v>
      </c>
      <c r="X408" s="32">
        <f t="shared" si="183"/>
        <v>-776.12886666666668</v>
      </c>
      <c r="Y408" s="3">
        <v>11</v>
      </c>
      <c r="Z408" s="32"/>
      <c r="AA408" s="32"/>
      <c r="AB408" s="32"/>
    </row>
    <row r="409" spans="1:28" hidden="1" x14ac:dyDescent="0.25">
      <c r="A409" t="s">
        <v>119</v>
      </c>
      <c r="B409">
        <v>22</v>
      </c>
      <c r="C409" s="1" t="s">
        <v>121</v>
      </c>
      <c r="D409" s="1">
        <v>0.98980000000000001</v>
      </c>
      <c r="E409" s="2">
        <v>44378</v>
      </c>
      <c r="F409" s="2">
        <v>44742</v>
      </c>
      <c r="G409" s="1" t="s">
        <v>44</v>
      </c>
      <c r="H409" t="s">
        <v>38</v>
      </c>
      <c r="I409" s="3">
        <v>22.25</v>
      </c>
      <c r="J409" s="3">
        <f t="shared" si="178"/>
        <v>482.08333333333331</v>
      </c>
      <c r="O409" s="3">
        <v>20.6</v>
      </c>
      <c r="P409" s="3">
        <f t="shared" si="179"/>
        <v>446.33333333333331</v>
      </c>
      <c r="T409" s="3">
        <v>16</v>
      </c>
      <c r="U409" s="3">
        <f t="shared" si="180"/>
        <v>346.66666666666669</v>
      </c>
      <c r="Y409" s="3">
        <v>10</v>
      </c>
    </row>
    <row r="410" spans="1:28" hidden="1" x14ac:dyDescent="0.25">
      <c r="A410" t="s">
        <v>119</v>
      </c>
      <c r="B410">
        <v>22</v>
      </c>
      <c r="C410" s="1" t="s">
        <v>121</v>
      </c>
      <c r="D410" s="1">
        <v>0.98980000000000001</v>
      </c>
      <c r="E410" s="2">
        <v>44378</v>
      </c>
      <c r="F410" s="2">
        <v>44742</v>
      </c>
      <c r="G410" s="1" t="s">
        <v>45</v>
      </c>
      <c r="H410" t="s">
        <v>38</v>
      </c>
      <c r="I410" s="3">
        <v>40</v>
      </c>
      <c r="J410" s="3">
        <f t="shared" si="178"/>
        <v>866.66666666666663</v>
      </c>
      <c r="O410" s="3">
        <v>36</v>
      </c>
      <c r="P410" s="3">
        <f t="shared" si="179"/>
        <v>780</v>
      </c>
      <c r="T410" s="3">
        <v>35</v>
      </c>
      <c r="U410" s="3">
        <f t="shared" si="180"/>
        <v>758.33333333333337</v>
      </c>
      <c r="Y410" s="3">
        <v>12.5</v>
      </c>
    </row>
    <row r="411" spans="1:28" s="29" customFormat="1" x14ac:dyDescent="0.25">
      <c r="A411" s="29" t="s">
        <v>119</v>
      </c>
      <c r="B411">
        <v>26</v>
      </c>
      <c r="C411" s="30" t="s">
        <v>122</v>
      </c>
      <c r="D411" s="30">
        <v>1.0016</v>
      </c>
      <c r="E411" s="2">
        <v>44378</v>
      </c>
      <c r="F411" s="2">
        <v>44742</v>
      </c>
      <c r="G411" s="30" t="s">
        <v>37</v>
      </c>
      <c r="H411" s="30" t="s">
        <v>38</v>
      </c>
      <c r="I411" s="31">
        <v>34</v>
      </c>
      <c r="J411" s="31">
        <f t="shared" si="178"/>
        <v>736.66666666666663</v>
      </c>
      <c r="K411" s="32">
        <f t="shared" ref="K411:M416" si="184">IF($G411="INF",$J411-H$3*$D411,IF(OR($G411="TOD", $G411="2YR"),$J411-H$4*$D411,$J411-H$5*$D411))</f>
        <v>-629.51573333333351</v>
      </c>
      <c r="L411" s="32">
        <f t="shared" si="184"/>
        <v>-889.93173333333345</v>
      </c>
      <c r="M411" s="32">
        <f t="shared" si="184"/>
        <v>-1115.2917333333335</v>
      </c>
      <c r="N411" s="32"/>
      <c r="O411" s="33">
        <v>36</v>
      </c>
      <c r="P411" s="31">
        <f t="shared" si="179"/>
        <v>780</v>
      </c>
      <c r="Q411" s="32">
        <f t="shared" ref="Q411:S416" si="185">IF($P411=0,0,$P411-(P$3*$D411))</f>
        <v>-210.58240000000001</v>
      </c>
      <c r="R411" s="32">
        <f t="shared" si="185"/>
        <v>-316.75199999999995</v>
      </c>
      <c r="S411" s="32">
        <f t="shared" si="185"/>
        <v>-460.9824000000001</v>
      </c>
      <c r="T411" s="33">
        <v>35</v>
      </c>
      <c r="U411" s="31">
        <f t="shared" si="180"/>
        <v>758.33333333333337</v>
      </c>
      <c r="V411" s="32">
        <f t="shared" ref="V411:X416" si="186">IF($U411=0,0,$U411-(P$3*$D411))</f>
        <v>-232.24906666666664</v>
      </c>
      <c r="W411" s="32">
        <f t="shared" si="186"/>
        <v>-338.41866666666658</v>
      </c>
      <c r="X411" s="32">
        <f t="shared" si="186"/>
        <v>-482.64906666666673</v>
      </c>
      <c r="Y411" s="3">
        <v>12.5</v>
      </c>
      <c r="Z411" s="32"/>
      <c r="AA411" s="32"/>
      <c r="AB411" s="32"/>
    </row>
    <row r="412" spans="1:28" s="29" customFormat="1" x14ac:dyDescent="0.25">
      <c r="A412" s="29" t="s">
        <v>119</v>
      </c>
      <c r="B412">
        <v>26</v>
      </c>
      <c r="C412" s="30" t="s">
        <v>122</v>
      </c>
      <c r="D412" s="30">
        <v>1.0016</v>
      </c>
      <c r="E412" s="2">
        <v>44378</v>
      </c>
      <c r="F412" s="2">
        <v>44742</v>
      </c>
      <c r="G412" s="30" t="s">
        <v>39</v>
      </c>
      <c r="H412" s="30" t="s">
        <v>38</v>
      </c>
      <c r="I412" s="31">
        <v>27.66</v>
      </c>
      <c r="J412" s="31">
        <f t="shared" si="178"/>
        <v>599.30000000000007</v>
      </c>
      <c r="K412" s="32">
        <f t="shared" si="184"/>
        <v>-191.96399999999994</v>
      </c>
      <c r="L412" s="32">
        <f t="shared" si="184"/>
        <v>-324.17520000000002</v>
      </c>
      <c r="M412" s="32">
        <f t="shared" si="184"/>
        <v>-846.00879999999995</v>
      </c>
      <c r="N412" s="32"/>
      <c r="O412" s="33">
        <v>27.2</v>
      </c>
      <c r="P412" s="31">
        <f t="shared" si="179"/>
        <v>589.33333333333337</v>
      </c>
      <c r="Q412" s="32">
        <f t="shared" si="185"/>
        <v>-401.24906666666664</v>
      </c>
      <c r="R412" s="32">
        <f t="shared" si="185"/>
        <v>-507.41866666666658</v>
      </c>
      <c r="S412" s="32">
        <f t="shared" si="185"/>
        <v>-651.64906666666673</v>
      </c>
      <c r="T412" s="33">
        <v>27.2</v>
      </c>
      <c r="U412" s="31">
        <f t="shared" si="180"/>
        <v>589.33333333333337</v>
      </c>
      <c r="V412" s="32">
        <f t="shared" si="186"/>
        <v>-401.24906666666664</v>
      </c>
      <c r="W412" s="32">
        <f t="shared" si="186"/>
        <v>-507.41866666666658</v>
      </c>
      <c r="X412" s="32">
        <f t="shared" si="186"/>
        <v>-651.64906666666673</v>
      </c>
      <c r="Y412" s="3">
        <v>12</v>
      </c>
      <c r="Z412" s="32"/>
      <c r="AA412" s="32"/>
      <c r="AB412" s="32"/>
    </row>
    <row r="413" spans="1:28" s="29" customFormat="1" x14ac:dyDescent="0.25">
      <c r="A413" s="29" t="s">
        <v>119</v>
      </c>
      <c r="B413">
        <v>26</v>
      </c>
      <c r="C413" s="30" t="s">
        <v>122</v>
      </c>
      <c r="D413" s="30">
        <v>1.0016</v>
      </c>
      <c r="E413" s="2">
        <v>44378</v>
      </c>
      <c r="F413" s="2">
        <v>44742</v>
      </c>
      <c r="G413" s="30" t="s">
        <v>40</v>
      </c>
      <c r="H413" s="30" t="s">
        <v>38</v>
      </c>
      <c r="I413" s="31">
        <v>25.5</v>
      </c>
      <c r="J413" s="31">
        <f t="shared" si="178"/>
        <v>552.5</v>
      </c>
      <c r="K413" s="32">
        <f t="shared" si="184"/>
        <v>-238.76400000000001</v>
      </c>
      <c r="L413" s="32">
        <f t="shared" si="184"/>
        <v>-370.97520000000009</v>
      </c>
      <c r="M413" s="32">
        <f t="shared" si="184"/>
        <v>-892.80880000000002</v>
      </c>
      <c r="N413" s="32"/>
      <c r="O413" s="33">
        <v>26.35</v>
      </c>
      <c r="P413" s="31">
        <f t="shared" si="179"/>
        <v>570.91666666666663</v>
      </c>
      <c r="Q413" s="32">
        <f t="shared" si="185"/>
        <v>-419.66573333333338</v>
      </c>
      <c r="R413" s="32">
        <f t="shared" si="185"/>
        <v>-525.83533333333332</v>
      </c>
      <c r="S413" s="32">
        <f t="shared" si="185"/>
        <v>-670.06573333333347</v>
      </c>
      <c r="T413" s="33">
        <v>25.5</v>
      </c>
      <c r="U413" s="31">
        <f t="shared" si="180"/>
        <v>552.5</v>
      </c>
      <c r="V413" s="32">
        <f t="shared" si="186"/>
        <v>-438.08240000000001</v>
      </c>
      <c r="W413" s="32">
        <f t="shared" si="186"/>
        <v>-544.25199999999995</v>
      </c>
      <c r="X413" s="32">
        <f t="shared" si="186"/>
        <v>-688.4824000000001</v>
      </c>
      <c r="Y413" s="3">
        <v>10.3</v>
      </c>
      <c r="Z413" s="32"/>
      <c r="AA413" s="32"/>
      <c r="AB413" s="32"/>
    </row>
    <row r="414" spans="1:28" s="29" customFormat="1" x14ac:dyDescent="0.25">
      <c r="A414" s="29" t="s">
        <v>119</v>
      </c>
      <c r="B414">
        <v>26</v>
      </c>
      <c r="C414" s="30" t="s">
        <v>122</v>
      </c>
      <c r="D414" s="30">
        <v>1.0016</v>
      </c>
      <c r="E414" s="2">
        <v>44378</v>
      </c>
      <c r="F414" s="2">
        <v>44742</v>
      </c>
      <c r="G414" s="30" t="s">
        <v>41</v>
      </c>
      <c r="H414" s="30" t="s">
        <v>38</v>
      </c>
      <c r="I414" s="31">
        <v>25.49</v>
      </c>
      <c r="J414" s="31">
        <f t="shared" si="178"/>
        <v>552.2833333333333</v>
      </c>
      <c r="K414" s="32">
        <f t="shared" si="184"/>
        <v>-150.83986666666669</v>
      </c>
      <c r="L414" s="32">
        <f t="shared" si="184"/>
        <v>-264.02066666666678</v>
      </c>
      <c r="M414" s="32">
        <f t="shared" si="184"/>
        <v>-568.50706666666679</v>
      </c>
      <c r="N414" s="32"/>
      <c r="O414" s="33">
        <v>22.5</v>
      </c>
      <c r="P414" s="31">
        <f t="shared" si="179"/>
        <v>487.5</v>
      </c>
      <c r="Q414" s="32">
        <f t="shared" si="185"/>
        <v>-503.08240000000001</v>
      </c>
      <c r="R414" s="32">
        <f t="shared" si="185"/>
        <v>-609.25199999999995</v>
      </c>
      <c r="S414" s="32">
        <f t="shared" si="185"/>
        <v>-753.4824000000001</v>
      </c>
      <c r="T414" s="33">
        <v>22.5</v>
      </c>
      <c r="U414" s="31">
        <f t="shared" si="180"/>
        <v>487.5</v>
      </c>
      <c r="V414" s="32">
        <f t="shared" si="186"/>
        <v>-503.08240000000001</v>
      </c>
      <c r="W414" s="32">
        <f t="shared" si="186"/>
        <v>-609.25199999999995</v>
      </c>
      <c r="X414" s="32">
        <f t="shared" si="186"/>
        <v>-753.4824000000001</v>
      </c>
      <c r="Y414" s="3">
        <v>10.3</v>
      </c>
      <c r="Z414" s="32"/>
      <c r="AA414" s="32"/>
      <c r="AB414" s="32"/>
    </row>
    <row r="415" spans="1:28" s="29" customFormat="1" x14ac:dyDescent="0.25">
      <c r="A415" s="29" t="s">
        <v>119</v>
      </c>
      <c r="B415">
        <v>26</v>
      </c>
      <c r="C415" s="30" t="s">
        <v>122</v>
      </c>
      <c r="D415" s="30">
        <v>1.0016</v>
      </c>
      <c r="E415" s="2">
        <v>44378</v>
      </c>
      <c r="F415" s="2">
        <v>44742</v>
      </c>
      <c r="G415" s="30" t="s">
        <v>42</v>
      </c>
      <c r="H415" s="30" t="s">
        <v>38</v>
      </c>
      <c r="I415" s="31">
        <v>25.49</v>
      </c>
      <c r="J415" s="31">
        <f t="shared" si="178"/>
        <v>552.2833333333333</v>
      </c>
      <c r="K415" s="32">
        <f t="shared" si="184"/>
        <v>-150.83986666666669</v>
      </c>
      <c r="L415" s="32">
        <f t="shared" si="184"/>
        <v>-264.02066666666678</v>
      </c>
      <c r="M415" s="32">
        <f t="shared" si="184"/>
        <v>-568.50706666666679</v>
      </c>
      <c r="N415" s="32"/>
      <c r="O415" s="33">
        <v>22.5</v>
      </c>
      <c r="P415" s="31">
        <f t="shared" si="179"/>
        <v>487.5</v>
      </c>
      <c r="Q415" s="32">
        <f t="shared" si="185"/>
        <v>-503.08240000000001</v>
      </c>
      <c r="R415" s="32">
        <f t="shared" si="185"/>
        <v>-609.25199999999995</v>
      </c>
      <c r="S415" s="32">
        <f t="shared" si="185"/>
        <v>-753.4824000000001</v>
      </c>
      <c r="T415" s="33">
        <v>21</v>
      </c>
      <c r="U415" s="31">
        <f t="shared" si="180"/>
        <v>455</v>
      </c>
      <c r="V415" s="32">
        <f t="shared" si="186"/>
        <v>-535.58240000000001</v>
      </c>
      <c r="W415" s="32">
        <f t="shared" si="186"/>
        <v>-641.75199999999995</v>
      </c>
      <c r="X415" s="32">
        <f t="shared" si="186"/>
        <v>-785.9824000000001</v>
      </c>
      <c r="Y415" s="3">
        <v>9.4499999999999993</v>
      </c>
      <c r="Z415" s="32"/>
      <c r="AA415" s="32"/>
      <c r="AB415" s="32"/>
    </row>
    <row r="416" spans="1:28" s="29" customFormat="1" x14ac:dyDescent="0.25">
      <c r="A416" s="29" t="s">
        <v>119</v>
      </c>
      <c r="B416">
        <v>26</v>
      </c>
      <c r="C416" s="30" t="s">
        <v>122</v>
      </c>
      <c r="D416" s="30">
        <v>1.0016</v>
      </c>
      <c r="E416" s="2">
        <v>44378</v>
      </c>
      <c r="F416" s="2">
        <v>44742</v>
      </c>
      <c r="G416" s="30" t="s">
        <v>43</v>
      </c>
      <c r="H416" s="30" t="s">
        <v>38</v>
      </c>
      <c r="I416" s="31">
        <v>25.49</v>
      </c>
      <c r="J416" s="31">
        <f t="shared" si="178"/>
        <v>552.2833333333333</v>
      </c>
      <c r="K416" s="32">
        <f t="shared" si="184"/>
        <v>-150.83986666666669</v>
      </c>
      <c r="L416" s="32">
        <f t="shared" si="184"/>
        <v>-264.02066666666678</v>
      </c>
      <c r="M416" s="32">
        <f t="shared" si="184"/>
        <v>-568.50706666666679</v>
      </c>
      <c r="N416" s="32"/>
      <c r="O416" s="33">
        <v>21</v>
      </c>
      <c r="P416" s="31">
        <f t="shared" si="179"/>
        <v>455</v>
      </c>
      <c r="Q416" s="32">
        <f t="shared" si="185"/>
        <v>-535.58240000000001</v>
      </c>
      <c r="R416" s="32">
        <f t="shared" si="185"/>
        <v>-641.75199999999995</v>
      </c>
      <c r="S416" s="32">
        <f t="shared" si="185"/>
        <v>-785.9824000000001</v>
      </c>
      <c r="T416" s="33">
        <v>20.78</v>
      </c>
      <c r="U416" s="31">
        <f t="shared" si="180"/>
        <v>450.23333333333335</v>
      </c>
      <c r="V416" s="32">
        <f t="shared" si="186"/>
        <v>-540.34906666666666</v>
      </c>
      <c r="W416" s="32">
        <f t="shared" si="186"/>
        <v>-646.5186666666666</v>
      </c>
      <c r="X416" s="32">
        <f t="shared" si="186"/>
        <v>-790.74906666666675</v>
      </c>
      <c r="Y416" s="3">
        <v>9.4499999999999993</v>
      </c>
      <c r="Z416" s="32"/>
      <c r="AA416" s="32"/>
      <c r="AB416" s="32"/>
    </row>
    <row r="417" spans="1:28" hidden="1" x14ac:dyDescent="0.25">
      <c r="A417" t="s">
        <v>119</v>
      </c>
      <c r="B417">
        <v>26</v>
      </c>
      <c r="C417" s="1" t="s">
        <v>122</v>
      </c>
      <c r="D417" s="1">
        <v>1.0016</v>
      </c>
      <c r="E417" s="2">
        <v>44378</v>
      </c>
      <c r="F417" s="2">
        <v>44742</v>
      </c>
      <c r="G417" s="1" t="s">
        <v>44</v>
      </c>
      <c r="H417" t="s">
        <v>38</v>
      </c>
      <c r="I417" s="3">
        <v>19.16</v>
      </c>
      <c r="J417" s="3">
        <f t="shared" si="178"/>
        <v>415.13333333333338</v>
      </c>
      <c r="O417" s="3">
        <v>17.72</v>
      </c>
      <c r="P417" s="3">
        <f t="shared" si="179"/>
        <v>383.93333333333334</v>
      </c>
      <c r="T417" s="3">
        <v>15</v>
      </c>
      <c r="U417" s="3">
        <f t="shared" si="180"/>
        <v>325</v>
      </c>
      <c r="Y417" s="3">
        <v>8.6</v>
      </c>
    </row>
    <row r="418" spans="1:28" hidden="1" x14ac:dyDescent="0.25">
      <c r="A418" t="s">
        <v>119</v>
      </c>
      <c r="B418">
        <v>26</v>
      </c>
      <c r="C418" s="1" t="s">
        <v>122</v>
      </c>
      <c r="D418" s="1">
        <v>1.0016</v>
      </c>
      <c r="E418" s="2">
        <v>44378</v>
      </c>
      <c r="F418" s="2">
        <v>44742</v>
      </c>
      <c r="G418" s="1" t="s">
        <v>45</v>
      </c>
      <c r="H418" t="s">
        <v>38</v>
      </c>
      <c r="I418" s="3">
        <v>34</v>
      </c>
      <c r="J418" s="3">
        <f t="shared" si="178"/>
        <v>736.66666666666663</v>
      </c>
      <c r="O418" s="3">
        <v>36</v>
      </c>
      <c r="P418" s="3">
        <f t="shared" si="179"/>
        <v>780</v>
      </c>
      <c r="T418" s="3">
        <v>35</v>
      </c>
      <c r="U418" s="3">
        <f t="shared" si="180"/>
        <v>758.33333333333337</v>
      </c>
      <c r="Y418" s="3">
        <v>12.5</v>
      </c>
    </row>
    <row r="419" spans="1:28" s="29" customFormat="1" x14ac:dyDescent="0.25">
      <c r="A419" s="29" t="s">
        <v>119</v>
      </c>
      <c r="B419">
        <v>36</v>
      </c>
      <c r="C419" s="30" t="s">
        <v>123</v>
      </c>
      <c r="D419" s="30">
        <v>1.0217000000000001</v>
      </c>
      <c r="E419" s="2">
        <v>44378</v>
      </c>
      <c r="F419" s="2">
        <v>44742</v>
      </c>
      <c r="G419" s="30" t="s">
        <v>37</v>
      </c>
      <c r="H419" s="30" t="s">
        <v>38</v>
      </c>
      <c r="I419" s="31">
        <v>40</v>
      </c>
      <c r="J419" s="31">
        <f t="shared" si="178"/>
        <v>866.66666666666663</v>
      </c>
      <c r="K419" s="32">
        <f t="shared" ref="K419:M424" si="187">IF($G419="INF",$J419-H$3*$D419,IF(OR($G419="TOD", $G419="2YR"),$J419-H$4*$D419,$J419-H$5*$D419))</f>
        <v>-526.93213333333335</v>
      </c>
      <c r="L419" s="32">
        <f t="shared" si="187"/>
        <v>-792.57413333333341</v>
      </c>
      <c r="M419" s="32">
        <f t="shared" si="187"/>
        <v>-1022.4566333333336</v>
      </c>
      <c r="N419" s="32"/>
      <c r="O419" s="33">
        <v>32</v>
      </c>
      <c r="P419" s="31">
        <f t="shared" si="179"/>
        <v>693.33333333333337</v>
      </c>
      <c r="Q419" s="32">
        <f t="shared" ref="Q419:S424" si="188">IF($P419=0,0,$P419-(P$3*$D419))</f>
        <v>-317.12796666666668</v>
      </c>
      <c r="R419" s="32">
        <f t="shared" si="188"/>
        <v>-425.4281666666667</v>
      </c>
      <c r="S419" s="32">
        <f t="shared" si="188"/>
        <v>-572.55296666666675</v>
      </c>
      <c r="T419" s="33">
        <v>32</v>
      </c>
      <c r="U419" s="31">
        <f t="shared" si="180"/>
        <v>693.33333333333337</v>
      </c>
      <c r="V419" s="32">
        <f t="shared" ref="V419:X424" si="189">IF($U419=0,0,$U419-(P$3*$D419))</f>
        <v>-317.12796666666668</v>
      </c>
      <c r="W419" s="32">
        <f t="shared" si="189"/>
        <v>-425.4281666666667</v>
      </c>
      <c r="X419" s="32">
        <f t="shared" si="189"/>
        <v>-572.55296666666675</v>
      </c>
      <c r="Y419" s="3">
        <v>12.5</v>
      </c>
      <c r="Z419" s="32"/>
      <c r="AA419" s="32"/>
      <c r="AB419" s="32"/>
    </row>
    <row r="420" spans="1:28" s="29" customFormat="1" x14ac:dyDescent="0.25">
      <c r="A420" s="29" t="s">
        <v>119</v>
      </c>
      <c r="B420">
        <v>36</v>
      </c>
      <c r="C420" s="30" t="s">
        <v>123</v>
      </c>
      <c r="D420" s="30">
        <v>1.0217000000000001</v>
      </c>
      <c r="E420" s="2">
        <v>44378</v>
      </c>
      <c r="F420" s="2">
        <v>44742</v>
      </c>
      <c r="G420" s="30" t="s">
        <v>39</v>
      </c>
      <c r="H420" s="30" t="s">
        <v>38</v>
      </c>
      <c r="I420" s="31">
        <v>28.9</v>
      </c>
      <c r="J420" s="31">
        <f t="shared" si="178"/>
        <v>626.16666666666663</v>
      </c>
      <c r="K420" s="32">
        <f t="shared" si="187"/>
        <v>-180.9763333333334</v>
      </c>
      <c r="L420" s="32">
        <f t="shared" si="187"/>
        <v>-315.84073333333345</v>
      </c>
      <c r="M420" s="32">
        <f t="shared" si="187"/>
        <v>-848.14643333333345</v>
      </c>
      <c r="N420" s="32"/>
      <c r="O420" s="33">
        <v>25.5</v>
      </c>
      <c r="P420" s="31">
        <f t="shared" si="179"/>
        <v>552.5</v>
      </c>
      <c r="Q420" s="32">
        <f t="shared" si="188"/>
        <v>-457.96130000000005</v>
      </c>
      <c r="R420" s="32">
        <f t="shared" si="188"/>
        <v>-566.26150000000007</v>
      </c>
      <c r="S420" s="32">
        <f t="shared" si="188"/>
        <v>-713.38630000000012</v>
      </c>
      <c r="T420" s="33">
        <v>25.5</v>
      </c>
      <c r="U420" s="31">
        <f t="shared" si="180"/>
        <v>552.5</v>
      </c>
      <c r="V420" s="32">
        <f t="shared" si="189"/>
        <v>-457.96130000000005</v>
      </c>
      <c r="W420" s="32">
        <f t="shared" si="189"/>
        <v>-566.26150000000007</v>
      </c>
      <c r="X420" s="32">
        <f t="shared" si="189"/>
        <v>-713.38630000000012</v>
      </c>
      <c r="Y420" s="3">
        <v>11.5</v>
      </c>
      <c r="Z420" s="32"/>
      <c r="AA420" s="32"/>
      <c r="AB420" s="32"/>
    </row>
    <row r="421" spans="1:28" s="29" customFormat="1" x14ac:dyDescent="0.25">
      <c r="A421" s="29" t="s">
        <v>119</v>
      </c>
      <c r="B421">
        <v>36</v>
      </c>
      <c r="C421" s="30" t="s">
        <v>123</v>
      </c>
      <c r="D421" s="30">
        <v>1.0217000000000001</v>
      </c>
      <c r="E421" s="2">
        <v>44378</v>
      </c>
      <c r="F421" s="2">
        <v>44742</v>
      </c>
      <c r="G421" s="30" t="s">
        <v>40</v>
      </c>
      <c r="H421" s="30" t="s">
        <v>38</v>
      </c>
      <c r="I421" s="31">
        <v>27.2</v>
      </c>
      <c r="J421" s="31">
        <f t="shared" si="178"/>
        <v>589.33333333333337</v>
      </c>
      <c r="K421" s="32">
        <f t="shared" si="187"/>
        <v>-217.80966666666666</v>
      </c>
      <c r="L421" s="32">
        <f t="shared" si="187"/>
        <v>-352.6740666666667</v>
      </c>
      <c r="M421" s="32">
        <f t="shared" si="187"/>
        <v>-884.97976666666671</v>
      </c>
      <c r="N421" s="32"/>
      <c r="O421" s="33">
        <v>25.5</v>
      </c>
      <c r="P421" s="31">
        <f t="shared" si="179"/>
        <v>552.5</v>
      </c>
      <c r="Q421" s="32">
        <f t="shared" si="188"/>
        <v>-457.96130000000005</v>
      </c>
      <c r="R421" s="32">
        <f t="shared" si="188"/>
        <v>-566.26150000000007</v>
      </c>
      <c r="S421" s="32">
        <f t="shared" si="188"/>
        <v>-713.38630000000012</v>
      </c>
      <c r="T421" s="33">
        <v>25.5</v>
      </c>
      <c r="U421" s="31">
        <f t="shared" si="180"/>
        <v>552.5</v>
      </c>
      <c r="V421" s="32">
        <f t="shared" si="189"/>
        <v>-457.96130000000005</v>
      </c>
      <c r="W421" s="32">
        <f t="shared" si="189"/>
        <v>-566.26150000000007</v>
      </c>
      <c r="X421" s="32">
        <f t="shared" si="189"/>
        <v>-713.38630000000012</v>
      </c>
      <c r="Y421" s="3">
        <v>10</v>
      </c>
      <c r="Z421" s="32"/>
      <c r="AA421" s="32"/>
      <c r="AB421" s="32"/>
    </row>
    <row r="422" spans="1:28" s="29" customFormat="1" x14ac:dyDescent="0.25">
      <c r="A422" s="29" t="s">
        <v>119</v>
      </c>
      <c r="B422">
        <v>36</v>
      </c>
      <c r="C422" s="30" t="s">
        <v>123</v>
      </c>
      <c r="D422" s="30">
        <v>1.0217000000000001</v>
      </c>
      <c r="E422" s="2">
        <v>44378</v>
      </c>
      <c r="F422" s="2">
        <v>44742</v>
      </c>
      <c r="G422" s="30" t="s">
        <v>41</v>
      </c>
      <c r="H422" s="30" t="s">
        <v>38</v>
      </c>
      <c r="I422" s="31">
        <v>21.63</v>
      </c>
      <c r="J422" s="31">
        <f t="shared" si="178"/>
        <v>468.65000000000003</v>
      </c>
      <c r="K422" s="32">
        <f t="shared" si="187"/>
        <v>-248.58340000000004</v>
      </c>
      <c r="L422" s="32">
        <f t="shared" si="187"/>
        <v>-364.03550000000001</v>
      </c>
      <c r="M422" s="32">
        <f t="shared" si="187"/>
        <v>-674.63229999999999</v>
      </c>
      <c r="N422" s="32"/>
      <c r="O422" s="33">
        <v>21</v>
      </c>
      <c r="P422" s="31">
        <f t="shared" si="179"/>
        <v>455</v>
      </c>
      <c r="Q422" s="32">
        <f t="shared" si="188"/>
        <v>-555.46130000000005</v>
      </c>
      <c r="R422" s="32">
        <f t="shared" si="188"/>
        <v>-663.76150000000007</v>
      </c>
      <c r="S422" s="32">
        <f t="shared" si="188"/>
        <v>-810.88630000000012</v>
      </c>
      <c r="T422" s="33">
        <v>21</v>
      </c>
      <c r="U422" s="31">
        <f t="shared" si="180"/>
        <v>455</v>
      </c>
      <c r="V422" s="32">
        <f t="shared" si="189"/>
        <v>-555.46130000000005</v>
      </c>
      <c r="W422" s="32">
        <f t="shared" si="189"/>
        <v>-663.76150000000007</v>
      </c>
      <c r="X422" s="32">
        <f t="shared" si="189"/>
        <v>-810.88630000000012</v>
      </c>
      <c r="Y422" s="3">
        <v>10</v>
      </c>
      <c r="Z422" s="32"/>
      <c r="AA422" s="32"/>
      <c r="AB422" s="32"/>
    </row>
    <row r="423" spans="1:28" s="29" customFormat="1" x14ac:dyDescent="0.25">
      <c r="A423" s="29" t="s">
        <v>119</v>
      </c>
      <c r="B423">
        <v>36</v>
      </c>
      <c r="C423" s="30" t="s">
        <v>123</v>
      </c>
      <c r="D423" s="30">
        <v>1.0217000000000001</v>
      </c>
      <c r="E423" s="2">
        <v>44378</v>
      </c>
      <c r="F423" s="2">
        <v>44742</v>
      </c>
      <c r="G423" s="30" t="s">
        <v>42</v>
      </c>
      <c r="H423" s="30" t="s">
        <v>38</v>
      </c>
      <c r="I423" s="31">
        <v>21.01</v>
      </c>
      <c r="J423" s="31">
        <f t="shared" si="178"/>
        <v>455.2166666666667</v>
      </c>
      <c r="K423" s="32">
        <f t="shared" si="187"/>
        <v>-262.01673333333338</v>
      </c>
      <c r="L423" s="32">
        <f t="shared" si="187"/>
        <v>-377.46883333333335</v>
      </c>
      <c r="M423" s="32">
        <f t="shared" si="187"/>
        <v>-688.06563333333338</v>
      </c>
      <c r="N423" s="32"/>
      <c r="O423" s="33">
        <v>20.6</v>
      </c>
      <c r="P423" s="31">
        <f t="shared" si="179"/>
        <v>446.33333333333331</v>
      </c>
      <c r="Q423" s="32">
        <f t="shared" si="188"/>
        <v>-564.12796666666668</v>
      </c>
      <c r="R423" s="32">
        <f t="shared" si="188"/>
        <v>-672.42816666666681</v>
      </c>
      <c r="S423" s="32">
        <f t="shared" si="188"/>
        <v>-819.55296666666686</v>
      </c>
      <c r="T423" s="33">
        <v>19.5</v>
      </c>
      <c r="U423" s="31">
        <f t="shared" si="180"/>
        <v>422.5</v>
      </c>
      <c r="V423" s="32">
        <f t="shared" si="189"/>
        <v>-587.96130000000005</v>
      </c>
      <c r="W423" s="32">
        <f t="shared" si="189"/>
        <v>-696.26150000000007</v>
      </c>
      <c r="X423" s="32">
        <f t="shared" si="189"/>
        <v>-843.38630000000012</v>
      </c>
      <c r="Y423" s="3">
        <v>10</v>
      </c>
      <c r="Z423" s="32"/>
      <c r="AA423" s="32"/>
      <c r="AB423" s="32"/>
    </row>
    <row r="424" spans="1:28" s="29" customFormat="1" x14ac:dyDescent="0.25">
      <c r="A424" s="29" t="s">
        <v>119</v>
      </c>
      <c r="B424">
        <v>36</v>
      </c>
      <c r="C424" s="30" t="s">
        <v>123</v>
      </c>
      <c r="D424" s="30">
        <v>1.0217000000000001</v>
      </c>
      <c r="E424" s="2">
        <v>44378</v>
      </c>
      <c r="F424" s="2">
        <v>44742</v>
      </c>
      <c r="G424" s="30" t="s">
        <v>43</v>
      </c>
      <c r="H424" s="30" t="s">
        <v>38</v>
      </c>
      <c r="I424" s="31">
        <v>21.01</v>
      </c>
      <c r="J424" s="31">
        <f t="shared" si="178"/>
        <v>455.2166666666667</v>
      </c>
      <c r="K424" s="32">
        <f t="shared" si="187"/>
        <v>-262.01673333333338</v>
      </c>
      <c r="L424" s="32">
        <f t="shared" si="187"/>
        <v>-377.46883333333335</v>
      </c>
      <c r="M424" s="32">
        <f t="shared" si="187"/>
        <v>-688.06563333333338</v>
      </c>
      <c r="N424" s="32"/>
      <c r="O424" s="33">
        <v>20.6</v>
      </c>
      <c r="P424" s="31">
        <f t="shared" si="179"/>
        <v>446.33333333333331</v>
      </c>
      <c r="Q424" s="32">
        <f t="shared" si="188"/>
        <v>-564.12796666666668</v>
      </c>
      <c r="R424" s="32">
        <f t="shared" si="188"/>
        <v>-672.42816666666681</v>
      </c>
      <c r="S424" s="32">
        <f t="shared" si="188"/>
        <v>-819.55296666666686</v>
      </c>
      <c r="T424" s="33">
        <v>18.75</v>
      </c>
      <c r="U424" s="31">
        <f t="shared" si="180"/>
        <v>406.25</v>
      </c>
      <c r="V424" s="32">
        <f t="shared" si="189"/>
        <v>-604.21130000000005</v>
      </c>
      <c r="W424" s="32">
        <f t="shared" si="189"/>
        <v>-712.51150000000007</v>
      </c>
      <c r="X424" s="32">
        <f t="shared" si="189"/>
        <v>-859.63630000000012</v>
      </c>
      <c r="Y424" s="3">
        <v>10</v>
      </c>
      <c r="Z424" s="32"/>
      <c r="AA424" s="32"/>
      <c r="AB424" s="32"/>
    </row>
    <row r="425" spans="1:28" hidden="1" x14ac:dyDescent="0.25">
      <c r="A425" t="s">
        <v>119</v>
      </c>
      <c r="B425">
        <v>36</v>
      </c>
      <c r="C425" s="1" t="s">
        <v>123</v>
      </c>
      <c r="D425" s="1">
        <v>1.0217000000000001</v>
      </c>
      <c r="E425" s="2">
        <v>44378</v>
      </c>
      <c r="F425" s="2">
        <v>44742</v>
      </c>
      <c r="G425" s="1" t="s">
        <v>44</v>
      </c>
      <c r="H425" t="s">
        <v>38</v>
      </c>
      <c r="I425" s="3">
        <v>18.75</v>
      </c>
      <c r="J425" s="3">
        <f t="shared" si="178"/>
        <v>406.25</v>
      </c>
      <c r="O425" s="3">
        <v>18.54</v>
      </c>
      <c r="P425" s="3">
        <f t="shared" si="179"/>
        <v>401.7</v>
      </c>
      <c r="T425" s="3">
        <v>16</v>
      </c>
      <c r="U425" s="3">
        <f t="shared" si="180"/>
        <v>346.66666666666669</v>
      </c>
      <c r="Y425" s="3">
        <v>9</v>
      </c>
    </row>
    <row r="426" spans="1:28" hidden="1" x14ac:dyDescent="0.25">
      <c r="A426" t="s">
        <v>119</v>
      </c>
      <c r="B426">
        <v>36</v>
      </c>
      <c r="C426" s="1" t="s">
        <v>123</v>
      </c>
      <c r="D426" s="1">
        <v>1.0217000000000001</v>
      </c>
      <c r="E426" s="2">
        <v>44378</v>
      </c>
      <c r="F426" s="2">
        <v>44742</v>
      </c>
      <c r="G426" s="1" t="s">
        <v>45</v>
      </c>
      <c r="H426" t="s">
        <v>38</v>
      </c>
      <c r="I426" s="3">
        <v>40</v>
      </c>
      <c r="J426" s="3">
        <f t="shared" si="178"/>
        <v>866.66666666666663</v>
      </c>
      <c r="O426" s="3">
        <v>32</v>
      </c>
      <c r="P426" s="3">
        <f t="shared" si="179"/>
        <v>693.33333333333337</v>
      </c>
      <c r="T426" s="3">
        <v>32</v>
      </c>
      <c r="U426" s="3">
        <f t="shared" si="180"/>
        <v>693.33333333333337</v>
      </c>
      <c r="Y426" s="3">
        <v>12.5</v>
      </c>
    </row>
    <row r="427" spans="1:28" x14ac:dyDescent="0.25">
      <c r="A427" t="s">
        <v>124</v>
      </c>
      <c r="B427">
        <v>56</v>
      </c>
      <c r="C427" s="1" t="s">
        <v>125</v>
      </c>
      <c r="D427" s="1">
        <v>1.002</v>
      </c>
      <c r="E427" s="2">
        <v>44621</v>
      </c>
      <c r="F427" s="2">
        <v>44742</v>
      </c>
      <c r="G427" s="1" t="s">
        <v>37</v>
      </c>
      <c r="H427" s="1" t="s">
        <v>38</v>
      </c>
      <c r="I427" s="3">
        <v>44</v>
      </c>
      <c r="J427" s="3">
        <f t="shared" si="178"/>
        <v>953.33333333333337</v>
      </c>
      <c r="K427" s="34">
        <f t="shared" ref="K427:M432" si="190">IF($G427="INF",$J427-H$3*$D427,IF(OR($G427="TOD", $G427="2YR"),$J427-H$4*$D427,$J427-H$5*$D427))</f>
        <v>-413.39466666666669</v>
      </c>
      <c r="L427" s="34">
        <f t="shared" si="190"/>
        <v>-673.91466666666668</v>
      </c>
      <c r="M427" s="34">
        <f t="shared" si="190"/>
        <v>-899.36466666666672</v>
      </c>
      <c r="N427" s="34"/>
      <c r="O427" s="13">
        <v>38</v>
      </c>
      <c r="P427" s="3">
        <f t="shared" si="179"/>
        <v>823.33333333333337</v>
      </c>
      <c r="Q427" s="34">
        <f t="shared" ref="Q427:S432" si="191">IF($P427=0,0,$P427-(P$3*$D427))</f>
        <v>-167.64466666666658</v>
      </c>
      <c r="R427" s="34">
        <f t="shared" si="191"/>
        <v>-273.85666666666668</v>
      </c>
      <c r="S427" s="34">
        <f t="shared" si="191"/>
        <v>-418.14466666666669</v>
      </c>
      <c r="T427" s="13">
        <v>36</v>
      </c>
      <c r="U427" s="3">
        <f t="shared" si="180"/>
        <v>780</v>
      </c>
      <c r="V427" s="34">
        <f t="shared" ref="V427:X432" si="192">IF($U427=0,0,$U427-(P$3*$D427))</f>
        <v>-210.97799999999995</v>
      </c>
      <c r="W427" s="34">
        <f t="shared" si="192"/>
        <v>-317.19000000000005</v>
      </c>
      <c r="X427" s="34">
        <f t="shared" si="192"/>
        <v>-461.47800000000007</v>
      </c>
      <c r="Y427" s="3">
        <v>9.5</v>
      </c>
      <c r="Z427" s="34"/>
      <c r="AA427" s="34"/>
      <c r="AB427" s="34"/>
    </row>
    <row r="428" spans="1:28" x14ac:dyDescent="0.25">
      <c r="A428" t="s">
        <v>124</v>
      </c>
      <c r="B428">
        <v>56</v>
      </c>
      <c r="C428" s="1" t="s">
        <v>125</v>
      </c>
      <c r="D428" s="1">
        <v>1.002</v>
      </c>
      <c r="E428" s="2">
        <v>44621</v>
      </c>
      <c r="F428" s="2">
        <v>44742</v>
      </c>
      <c r="G428" s="1" t="s">
        <v>39</v>
      </c>
      <c r="H428" s="1" t="s">
        <v>38</v>
      </c>
      <c r="I428" s="3">
        <v>36</v>
      </c>
      <c r="J428" s="3">
        <f t="shared" si="178"/>
        <v>780</v>
      </c>
      <c r="K428" s="34">
        <f t="shared" si="190"/>
        <v>-11.580000000000041</v>
      </c>
      <c r="L428" s="34">
        <f t="shared" si="190"/>
        <v>-143.84400000000005</v>
      </c>
      <c r="M428" s="34">
        <f t="shared" si="190"/>
        <v>-665.88599999999997</v>
      </c>
      <c r="N428" s="34"/>
      <c r="O428" s="13">
        <v>34</v>
      </c>
      <c r="P428" s="3">
        <f t="shared" si="179"/>
        <v>736.66666666666663</v>
      </c>
      <c r="Q428" s="34">
        <f t="shared" si="191"/>
        <v>-254.31133333333332</v>
      </c>
      <c r="R428" s="34">
        <f t="shared" si="191"/>
        <v>-360.52333333333343</v>
      </c>
      <c r="S428" s="34">
        <f t="shared" si="191"/>
        <v>-504.81133333333344</v>
      </c>
      <c r="T428" s="13">
        <v>30</v>
      </c>
      <c r="U428" s="3">
        <f t="shared" si="180"/>
        <v>650</v>
      </c>
      <c r="V428" s="34">
        <f t="shared" si="192"/>
        <v>-340.97799999999995</v>
      </c>
      <c r="W428" s="34">
        <f t="shared" si="192"/>
        <v>-447.19000000000005</v>
      </c>
      <c r="X428" s="34">
        <f t="shared" si="192"/>
        <v>-591.47800000000007</v>
      </c>
      <c r="Y428" s="3">
        <v>8</v>
      </c>
      <c r="Z428" s="34"/>
      <c r="AA428" s="34"/>
      <c r="AB428" s="34"/>
    </row>
    <row r="429" spans="1:28" x14ac:dyDescent="0.25">
      <c r="A429" t="s">
        <v>124</v>
      </c>
      <c r="B429">
        <v>56</v>
      </c>
      <c r="C429" s="1" t="s">
        <v>125</v>
      </c>
      <c r="D429" s="1">
        <v>1.002</v>
      </c>
      <c r="E429" s="2">
        <v>44621</v>
      </c>
      <c r="F429" s="2">
        <v>44742</v>
      </c>
      <c r="G429" s="1" t="s">
        <v>40</v>
      </c>
      <c r="H429" s="1" t="s">
        <v>38</v>
      </c>
      <c r="I429" s="3">
        <v>33</v>
      </c>
      <c r="J429" s="3">
        <f t="shared" si="178"/>
        <v>715</v>
      </c>
      <c r="K429" s="34">
        <f t="shared" si="190"/>
        <v>-76.580000000000041</v>
      </c>
      <c r="L429" s="34">
        <f t="shared" si="190"/>
        <v>-208.84400000000005</v>
      </c>
      <c r="M429" s="34">
        <f t="shared" si="190"/>
        <v>-730.88599999999997</v>
      </c>
      <c r="N429" s="34"/>
      <c r="O429" s="13">
        <v>28</v>
      </c>
      <c r="P429" s="3">
        <f t="shared" si="179"/>
        <v>606.66666666666663</v>
      </c>
      <c r="Q429" s="34">
        <f t="shared" si="191"/>
        <v>-384.31133333333332</v>
      </c>
      <c r="R429" s="34">
        <f t="shared" si="191"/>
        <v>-490.52333333333343</v>
      </c>
      <c r="S429" s="34">
        <f t="shared" si="191"/>
        <v>-634.81133333333344</v>
      </c>
      <c r="T429" s="13">
        <v>28</v>
      </c>
      <c r="U429" s="3">
        <f t="shared" si="180"/>
        <v>606.66666666666663</v>
      </c>
      <c r="V429" s="34">
        <f t="shared" si="192"/>
        <v>-384.31133333333332</v>
      </c>
      <c r="W429" s="34">
        <f t="shared" si="192"/>
        <v>-490.52333333333343</v>
      </c>
      <c r="X429" s="34">
        <f t="shared" si="192"/>
        <v>-634.81133333333344</v>
      </c>
      <c r="Y429" s="3">
        <v>8</v>
      </c>
      <c r="Z429" s="34"/>
      <c r="AA429" s="34"/>
      <c r="AB429" s="34"/>
    </row>
    <row r="430" spans="1:28" x14ac:dyDescent="0.25">
      <c r="A430" t="s">
        <v>124</v>
      </c>
      <c r="B430">
        <v>56</v>
      </c>
      <c r="C430" s="1" t="s">
        <v>125</v>
      </c>
      <c r="D430" s="1">
        <v>1.002</v>
      </c>
      <c r="E430" s="2">
        <v>44621</v>
      </c>
      <c r="F430" s="2">
        <v>44742</v>
      </c>
      <c r="G430" s="1" t="s">
        <v>41</v>
      </c>
      <c r="H430" s="1" t="s">
        <v>38</v>
      </c>
      <c r="I430" s="3">
        <v>30</v>
      </c>
      <c r="J430" s="3">
        <f t="shared" si="178"/>
        <v>650</v>
      </c>
      <c r="K430" s="34">
        <f t="shared" si="190"/>
        <v>-53.403999999999996</v>
      </c>
      <c r="L430" s="34">
        <f t="shared" si="190"/>
        <v>-166.63</v>
      </c>
      <c r="M430" s="34">
        <f t="shared" si="190"/>
        <v>-471.23800000000006</v>
      </c>
      <c r="N430" s="34"/>
      <c r="O430" s="13">
        <v>26</v>
      </c>
      <c r="P430" s="3">
        <f t="shared" si="179"/>
        <v>563.33333333333337</v>
      </c>
      <c r="Q430" s="34">
        <f t="shared" si="191"/>
        <v>-427.64466666666658</v>
      </c>
      <c r="R430" s="34">
        <f t="shared" si="191"/>
        <v>-533.85666666666668</v>
      </c>
      <c r="S430" s="34">
        <f t="shared" si="191"/>
        <v>-678.14466666666669</v>
      </c>
      <c r="T430" s="13">
        <v>24</v>
      </c>
      <c r="U430" s="3">
        <f t="shared" si="180"/>
        <v>520</v>
      </c>
      <c r="V430" s="34">
        <f t="shared" si="192"/>
        <v>-470.97799999999995</v>
      </c>
      <c r="W430" s="34">
        <f t="shared" si="192"/>
        <v>-577.19000000000005</v>
      </c>
      <c r="X430" s="34">
        <f t="shared" si="192"/>
        <v>-721.47800000000007</v>
      </c>
      <c r="Y430" s="3">
        <v>7.5</v>
      </c>
      <c r="Z430" s="34"/>
      <c r="AA430" s="34"/>
      <c r="AB430" s="34"/>
    </row>
    <row r="431" spans="1:28" x14ac:dyDescent="0.25">
      <c r="A431" t="s">
        <v>124</v>
      </c>
      <c r="B431">
        <v>56</v>
      </c>
      <c r="C431" s="1" t="s">
        <v>125</v>
      </c>
      <c r="D431" s="1">
        <v>1.002</v>
      </c>
      <c r="E431" s="2">
        <v>44621</v>
      </c>
      <c r="F431" s="2">
        <v>44742</v>
      </c>
      <c r="G431" s="1" t="s">
        <v>42</v>
      </c>
      <c r="H431" s="1" t="s">
        <v>38</v>
      </c>
      <c r="I431" s="3">
        <v>24</v>
      </c>
      <c r="J431" s="3">
        <f t="shared" si="178"/>
        <v>520</v>
      </c>
      <c r="K431" s="34">
        <f t="shared" si="190"/>
        <v>-183.404</v>
      </c>
      <c r="L431" s="34">
        <f t="shared" si="190"/>
        <v>-296.63</v>
      </c>
      <c r="M431" s="34">
        <f t="shared" si="190"/>
        <v>-601.23800000000006</v>
      </c>
      <c r="N431" s="34"/>
      <c r="O431" s="13">
        <v>23</v>
      </c>
      <c r="P431" s="3">
        <f t="shared" si="179"/>
        <v>498.33333333333331</v>
      </c>
      <c r="Q431" s="34">
        <f t="shared" si="191"/>
        <v>-492.64466666666664</v>
      </c>
      <c r="R431" s="34">
        <f t="shared" si="191"/>
        <v>-598.8566666666668</v>
      </c>
      <c r="S431" s="34">
        <f t="shared" si="191"/>
        <v>-743.14466666666681</v>
      </c>
      <c r="T431" s="13">
        <v>23</v>
      </c>
      <c r="U431" s="3">
        <f t="shared" si="180"/>
        <v>498.33333333333331</v>
      </c>
      <c r="V431" s="34">
        <f t="shared" si="192"/>
        <v>-492.64466666666664</v>
      </c>
      <c r="W431" s="34">
        <f t="shared" si="192"/>
        <v>-598.8566666666668</v>
      </c>
      <c r="X431" s="34">
        <f t="shared" si="192"/>
        <v>-743.14466666666681</v>
      </c>
      <c r="Y431" s="3">
        <v>7.5</v>
      </c>
      <c r="Z431" s="34"/>
      <c r="AA431" s="34"/>
      <c r="AB431" s="34"/>
    </row>
    <row r="432" spans="1:28" x14ac:dyDescent="0.25">
      <c r="A432" t="s">
        <v>124</v>
      </c>
      <c r="B432">
        <v>56</v>
      </c>
      <c r="C432" s="1" t="s">
        <v>125</v>
      </c>
      <c r="D432" s="1">
        <v>1.002</v>
      </c>
      <c r="E432" s="2">
        <v>44621</v>
      </c>
      <c r="F432" s="2">
        <v>44742</v>
      </c>
      <c r="G432" s="1" t="s">
        <v>43</v>
      </c>
      <c r="H432" s="1" t="s">
        <v>38</v>
      </c>
      <c r="I432" s="3">
        <v>23</v>
      </c>
      <c r="J432" s="3">
        <f t="shared" si="178"/>
        <v>498.33333333333331</v>
      </c>
      <c r="K432" s="34">
        <f t="shared" si="190"/>
        <v>-205.07066666666668</v>
      </c>
      <c r="L432" s="34">
        <f t="shared" si="190"/>
        <v>-318.29666666666668</v>
      </c>
      <c r="M432" s="34">
        <f t="shared" si="190"/>
        <v>-622.9046666666668</v>
      </c>
      <c r="N432" s="34"/>
      <c r="O432" s="13">
        <v>23</v>
      </c>
      <c r="P432" s="3">
        <f t="shared" si="179"/>
        <v>498.33333333333331</v>
      </c>
      <c r="Q432" s="34">
        <f t="shared" si="191"/>
        <v>-492.64466666666664</v>
      </c>
      <c r="R432" s="34">
        <f t="shared" si="191"/>
        <v>-598.8566666666668</v>
      </c>
      <c r="S432" s="34">
        <f t="shared" si="191"/>
        <v>-743.14466666666681</v>
      </c>
      <c r="T432" s="13">
        <v>23</v>
      </c>
      <c r="U432" s="3">
        <f t="shared" si="180"/>
        <v>498.33333333333331</v>
      </c>
      <c r="V432" s="34">
        <f t="shared" si="192"/>
        <v>-492.64466666666664</v>
      </c>
      <c r="W432" s="34">
        <f t="shared" si="192"/>
        <v>-598.8566666666668</v>
      </c>
      <c r="X432" s="34">
        <f t="shared" si="192"/>
        <v>-743.14466666666681</v>
      </c>
      <c r="Y432" s="3">
        <v>7.5</v>
      </c>
      <c r="Z432" s="34"/>
      <c r="AA432" s="34"/>
      <c r="AB432" s="34"/>
    </row>
    <row r="433" spans="1:28" hidden="1" x14ac:dyDescent="0.25">
      <c r="A433" t="s">
        <v>124</v>
      </c>
      <c r="B433">
        <v>56</v>
      </c>
      <c r="C433" s="1" t="s">
        <v>125</v>
      </c>
      <c r="D433" s="1">
        <v>1.002</v>
      </c>
      <c r="E433" s="2">
        <v>44621</v>
      </c>
      <c r="F433" s="2">
        <v>44742</v>
      </c>
      <c r="G433" s="1" t="s">
        <v>44</v>
      </c>
      <c r="H433" t="s">
        <v>38</v>
      </c>
      <c r="I433" s="3">
        <v>15</v>
      </c>
      <c r="J433" s="3">
        <f t="shared" si="178"/>
        <v>325</v>
      </c>
      <c r="O433" s="3">
        <v>13</v>
      </c>
      <c r="P433" s="3">
        <f t="shared" si="179"/>
        <v>281.66666666666669</v>
      </c>
      <c r="T433" s="3">
        <v>12</v>
      </c>
      <c r="U433" s="3">
        <f t="shared" si="180"/>
        <v>260</v>
      </c>
      <c r="Y433" s="3">
        <v>5.5</v>
      </c>
    </row>
    <row r="434" spans="1:28" hidden="1" x14ac:dyDescent="0.25">
      <c r="A434" t="s">
        <v>124</v>
      </c>
      <c r="B434">
        <v>56</v>
      </c>
      <c r="C434" s="1" t="s">
        <v>125</v>
      </c>
      <c r="D434" s="1">
        <v>1.002</v>
      </c>
      <c r="E434" s="2">
        <v>44621</v>
      </c>
      <c r="F434" s="2">
        <v>44742</v>
      </c>
      <c r="G434" s="1" t="s">
        <v>45</v>
      </c>
      <c r="H434" t="s">
        <v>38</v>
      </c>
      <c r="I434" s="3">
        <v>44</v>
      </c>
      <c r="J434" s="3">
        <f t="shared" si="178"/>
        <v>953.33333333333337</v>
      </c>
      <c r="O434" s="3">
        <v>38</v>
      </c>
      <c r="P434" s="3">
        <f t="shared" si="179"/>
        <v>823.33333333333337</v>
      </c>
      <c r="T434" s="3">
        <v>36</v>
      </c>
      <c r="U434" s="3">
        <f t="shared" si="180"/>
        <v>780</v>
      </c>
      <c r="Y434" s="3">
        <v>9.5</v>
      </c>
    </row>
    <row r="435" spans="1:28" s="29" customFormat="1" x14ac:dyDescent="0.25">
      <c r="A435" s="29" t="s">
        <v>126</v>
      </c>
      <c r="B435">
        <v>20</v>
      </c>
      <c r="C435" s="30" t="s">
        <v>127</v>
      </c>
      <c r="D435" s="30">
        <v>0.95150000000000001</v>
      </c>
      <c r="E435" s="2">
        <v>44378</v>
      </c>
      <c r="F435" s="2">
        <v>44742</v>
      </c>
      <c r="G435" s="30" t="s">
        <v>37</v>
      </c>
      <c r="H435" s="30" t="s">
        <v>38</v>
      </c>
      <c r="I435" s="31">
        <v>27</v>
      </c>
      <c r="J435" s="31">
        <f t="shared" si="178"/>
        <v>585</v>
      </c>
      <c r="K435" s="32">
        <f t="shared" ref="K435:M440" si="193">IF($G435="INF",$J435-H$3*$D435,IF(OR($G435="TOD", $G435="2YR"),$J435-H$4*$D435,$J435-H$5*$D435))</f>
        <v>-712.846</v>
      </c>
      <c r="L435" s="32">
        <f t="shared" si="193"/>
        <v>-960.2360000000001</v>
      </c>
      <c r="M435" s="32">
        <f t="shared" si="193"/>
        <v>-1174.3235</v>
      </c>
      <c r="N435" s="32"/>
      <c r="O435" s="33">
        <v>36</v>
      </c>
      <c r="P435" s="31">
        <f t="shared" si="179"/>
        <v>780</v>
      </c>
      <c r="Q435" s="32">
        <f t="shared" ref="Q435:S440" si="194">IF($P435=0,0,$P435-(P$3*$D435))</f>
        <v>-161.0335</v>
      </c>
      <c r="R435" s="32">
        <f t="shared" si="194"/>
        <v>-261.89249999999993</v>
      </c>
      <c r="S435" s="32">
        <f t="shared" si="194"/>
        <v>-398.9085</v>
      </c>
      <c r="T435" s="33">
        <v>35</v>
      </c>
      <c r="U435" s="31">
        <f t="shared" si="180"/>
        <v>758.33333333333337</v>
      </c>
      <c r="V435" s="32">
        <f t="shared" ref="V435:X440" si="195">IF($U435=0,0,$U435-(P$3*$D435))</f>
        <v>-182.70016666666663</v>
      </c>
      <c r="W435" s="32">
        <f t="shared" si="195"/>
        <v>-283.55916666666656</v>
      </c>
      <c r="X435" s="32">
        <f t="shared" si="195"/>
        <v>-420.57516666666663</v>
      </c>
      <c r="Y435" s="3" t="s">
        <v>48</v>
      </c>
      <c r="Z435" s="32"/>
      <c r="AA435" s="32"/>
      <c r="AB435" s="32"/>
    </row>
    <row r="436" spans="1:28" s="29" customFormat="1" x14ac:dyDescent="0.25">
      <c r="A436" s="29" t="s">
        <v>126</v>
      </c>
      <c r="B436">
        <v>20</v>
      </c>
      <c r="C436" s="30" t="s">
        <v>127</v>
      </c>
      <c r="D436" s="30">
        <v>0.95150000000000001</v>
      </c>
      <c r="E436" s="2">
        <v>44378</v>
      </c>
      <c r="F436" s="2">
        <v>44742</v>
      </c>
      <c r="G436" s="30" t="s">
        <v>39</v>
      </c>
      <c r="H436" s="30" t="s">
        <v>38</v>
      </c>
      <c r="I436" s="31">
        <v>20.6</v>
      </c>
      <c r="J436" s="31">
        <f t="shared" si="178"/>
        <v>446.33333333333331</v>
      </c>
      <c r="K436" s="32">
        <f t="shared" si="193"/>
        <v>-305.35166666666674</v>
      </c>
      <c r="L436" s="32">
        <f t="shared" si="193"/>
        <v>-430.9496666666667</v>
      </c>
      <c r="M436" s="32">
        <f t="shared" si="193"/>
        <v>-926.68116666666674</v>
      </c>
      <c r="N436" s="32"/>
      <c r="O436" s="33">
        <v>27.2</v>
      </c>
      <c r="P436" s="31">
        <f t="shared" si="179"/>
        <v>589.33333333333337</v>
      </c>
      <c r="Q436" s="32">
        <f t="shared" si="194"/>
        <v>-351.70016666666663</v>
      </c>
      <c r="R436" s="32">
        <f t="shared" si="194"/>
        <v>-452.55916666666656</v>
      </c>
      <c r="S436" s="32">
        <f t="shared" si="194"/>
        <v>-589.57516666666663</v>
      </c>
      <c r="T436" s="33">
        <v>27.2</v>
      </c>
      <c r="U436" s="31">
        <f t="shared" si="180"/>
        <v>589.33333333333337</v>
      </c>
      <c r="V436" s="32">
        <f t="shared" si="195"/>
        <v>-351.70016666666663</v>
      </c>
      <c r="W436" s="32">
        <f t="shared" si="195"/>
        <v>-452.55916666666656</v>
      </c>
      <c r="X436" s="32">
        <f t="shared" si="195"/>
        <v>-589.57516666666663</v>
      </c>
      <c r="Y436" s="3" t="s">
        <v>48</v>
      </c>
      <c r="Z436" s="32"/>
      <c r="AA436" s="32"/>
      <c r="AB436" s="32"/>
    </row>
    <row r="437" spans="1:28" s="29" customFormat="1" x14ac:dyDescent="0.25">
      <c r="A437" s="29" t="s">
        <v>126</v>
      </c>
      <c r="B437">
        <v>20</v>
      </c>
      <c r="C437" s="30" t="s">
        <v>127</v>
      </c>
      <c r="D437" s="30">
        <v>0.95150000000000001</v>
      </c>
      <c r="E437" s="2">
        <v>44378</v>
      </c>
      <c r="F437" s="2">
        <v>44742</v>
      </c>
      <c r="G437" s="30" t="s">
        <v>40</v>
      </c>
      <c r="H437" s="30" t="s">
        <v>38</v>
      </c>
      <c r="I437" s="31">
        <v>20.059999999999999</v>
      </c>
      <c r="J437" s="31">
        <f t="shared" si="178"/>
        <v>434.63333333333327</v>
      </c>
      <c r="K437" s="32">
        <f t="shared" si="193"/>
        <v>-317.05166666666679</v>
      </c>
      <c r="L437" s="32">
        <f t="shared" si="193"/>
        <v>-442.64966666666675</v>
      </c>
      <c r="M437" s="32">
        <f t="shared" si="193"/>
        <v>-938.38116666666679</v>
      </c>
      <c r="N437" s="32"/>
      <c r="O437" s="33">
        <v>26.35</v>
      </c>
      <c r="P437" s="31">
        <f t="shared" si="179"/>
        <v>570.91666666666663</v>
      </c>
      <c r="Q437" s="32">
        <f t="shared" si="194"/>
        <v>-370.11683333333337</v>
      </c>
      <c r="R437" s="32">
        <f t="shared" si="194"/>
        <v>-470.9758333333333</v>
      </c>
      <c r="S437" s="32">
        <f t="shared" si="194"/>
        <v>-607.99183333333337</v>
      </c>
      <c r="T437" s="33">
        <v>25.5</v>
      </c>
      <c r="U437" s="31">
        <f t="shared" si="180"/>
        <v>552.5</v>
      </c>
      <c r="V437" s="32">
        <f t="shared" si="195"/>
        <v>-388.5335</v>
      </c>
      <c r="W437" s="32">
        <f t="shared" si="195"/>
        <v>-489.39249999999993</v>
      </c>
      <c r="X437" s="32">
        <f t="shared" si="195"/>
        <v>-626.4085</v>
      </c>
      <c r="Y437" s="3" t="s">
        <v>48</v>
      </c>
      <c r="Z437" s="32"/>
      <c r="AA437" s="32"/>
      <c r="AB437" s="32"/>
    </row>
    <row r="438" spans="1:28" s="29" customFormat="1" x14ac:dyDescent="0.25">
      <c r="A438" s="29" t="s">
        <v>126</v>
      </c>
      <c r="B438">
        <v>20</v>
      </c>
      <c r="C438" s="30" t="s">
        <v>127</v>
      </c>
      <c r="D438" s="30">
        <v>0.95150000000000001</v>
      </c>
      <c r="E438" s="2">
        <v>44378</v>
      </c>
      <c r="F438" s="2">
        <v>44742</v>
      </c>
      <c r="G438" s="30" t="s">
        <v>41</v>
      </c>
      <c r="H438" s="30" t="s">
        <v>38</v>
      </c>
      <c r="I438" s="31">
        <v>17</v>
      </c>
      <c r="J438" s="31">
        <f t="shared" si="178"/>
        <v>368.33333333333331</v>
      </c>
      <c r="K438" s="32">
        <f t="shared" si="193"/>
        <v>-299.61966666666666</v>
      </c>
      <c r="L438" s="32">
        <f t="shared" si="193"/>
        <v>-407.13916666666665</v>
      </c>
      <c r="M438" s="32">
        <f t="shared" si="193"/>
        <v>-696.39516666666668</v>
      </c>
      <c r="N438" s="32"/>
      <c r="O438" s="33">
        <v>22.5</v>
      </c>
      <c r="P438" s="31">
        <f t="shared" si="179"/>
        <v>487.5</v>
      </c>
      <c r="Q438" s="32">
        <f t="shared" si="194"/>
        <v>-453.5335</v>
      </c>
      <c r="R438" s="32">
        <f t="shared" si="194"/>
        <v>-554.39249999999993</v>
      </c>
      <c r="S438" s="32">
        <f t="shared" si="194"/>
        <v>-691.4085</v>
      </c>
      <c r="T438" s="33">
        <v>22.5</v>
      </c>
      <c r="U438" s="31">
        <f t="shared" si="180"/>
        <v>487.5</v>
      </c>
      <c r="V438" s="32">
        <f t="shared" si="195"/>
        <v>-453.5335</v>
      </c>
      <c r="W438" s="32">
        <f t="shared" si="195"/>
        <v>-554.39249999999993</v>
      </c>
      <c r="X438" s="32">
        <f t="shared" si="195"/>
        <v>-691.4085</v>
      </c>
      <c r="Y438" s="3" t="s">
        <v>48</v>
      </c>
      <c r="Z438" s="32"/>
      <c r="AA438" s="32"/>
      <c r="AB438" s="32"/>
    </row>
    <row r="439" spans="1:28" s="29" customFormat="1" x14ac:dyDescent="0.25">
      <c r="A439" s="29" t="s">
        <v>126</v>
      </c>
      <c r="B439">
        <v>20</v>
      </c>
      <c r="C439" s="30" t="s">
        <v>127</v>
      </c>
      <c r="D439" s="30">
        <v>0.95150000000000001</v>
      </c>
      <c r="E439" s="2">
        <v>44378</v>
      </c>
      <c r="F439" s="2">
        <v>44742</v>
      </c>
      <c r="G439" s="30" t="s">
        <v>42</v>
      </c>
      <c r="H439" s="30" t="s">
        <v>38</v>
      </c>
      <c r="I439" s="31">
        <v>16</v>
      </c>
      <c r="J439" s="31">
        <f t="shared" si="178"/>
        <v>346.66666666666669</v>
      </c>
      <c r="K439" s="32">
        <f t="shared" si="193"/>
        <v>-321.28633333333329</v>
      </c>
      <c r="L439" s="32">
        <f t="shared" si="193"/>
        <v>-428.80583333333328</v>
      </c>
      <c r="M439" s="32">
        <f t="shared" si="193"/>
        <v>-718.0618333333332</v>
      </c>
      <c r="N439" s="32"/>
      <c r="O439" s="33">
        <v>22.5</v>
      </c>
      <c r="P439" s="31">
        <f t="shared" si="179"/>
        <v>487.5</v>
      </c>
      <c r="Q439" s="32">
        <f t="shared" si="194"/>
        <v>-453.5335</v>
      </c>
      <c r="R439" s="32">
        <f t="shared" si="194"/>
        <v>-554.39249999999993</v>
      </c>
      <c r="S439" s="32">
        <f t="shared" si="194"/>
        <v>-691.4085</v>
      </c>
      <c r="T439" s="33">
        <v>21</v>
      </c>
      <c r="U439" s="31">
        <f t="shared" si="180"/>
        <v>455</v>
      </c>
      <c r="V439" s="32">
        <f t="shared" si="195"/>
        <v>-486.0335</v>
      </c>
      <c r="W439" s="32">
        <f t="shared" si="195"/>
        <v>-586.89249999999993</v>
      </c>
      <c r="X439" s="32">
        <f t="shared" si="195"/>
        <v>-723.9085</v>
      </c>
      <c r="Y439" s="3" t="s">
        <v>48</v>
      </c>
      <c r="Z439" s="32"/>
      <c r="AA439" s="32"/>
      <c r="AB439" s="32"/>
    </row>
    <row r="440" spans="1:28" s="29" customFormat="1" x14ac:dyDescent="0.25">
      <c r="A440" s="29" t="s">
        <v>126</v>
      </c>
      <c r="B440">
        <v>20</v>
      </c>
      <c r="C440" s="30" t="s">
        <v>127</v>
      </c>
      <c r="D440" s="30">
        <v>0.95150000000000001</v>
      </c>
      <c r="E440" s="2">
        <v>44378</v>
      </c>
      <c r="F440" s="2">
        <v>44742</v>
      </c>
      <c r="G440" s="30" t="s">
        <v>43</v>
      </c>
      <c r="H440" s="30" t="s">
        <v>38</v>
      </c>
      <c r="I440" s="31">
        <v>16</v>
      </c>
      <c r="J440" s="31">
        <f t="shared" si="178"/>
        <v>346.66666666666669</v>
      </c>
      <c r="K440" s="32">
        <f t="shared" si="193"/>
        <v>-321.28633333333329</v>
      </c>
      <c r="L440" s="32">
        <f t="shared" si="193"/>
        <v>-428.80583333333328</v>
      </c>
      <c r="M440" s="32">
        <f t="shared" si="193"/>
        <v>-718.0618333333332</v>
      </c>
      <c r="N440" s="32"/>
      <c r="O440" s="33">
        <v>21</v>
      </c>
      <c r="P440" s="31">
        <f t="shared" si="179"/>
        <v>455</v>
      </c>
      <c r="Q440" s="32">
        <f t="shared" si="194"/>
        <v>-486.0335</v>
      </c>
      <c r="R440" s="32">
        <f t="shared" si="194"/>
        <v>-586.89249999999993</v>
      </c>
      <c r="S440" s="32">
        <f t="shared" si="194"/>
        <v>-723.9085</v>
      </c>
      <c r="T440" s="33">
        <v>20.78</v>
      </c>
      <c r="U440" s="31">
        <f t="shared" si="180"/>
        <v>450.23333333333335</v>
      </c>
      <c r="V440" s="32">
        <f t="shared" si="195"/>
        <v>-490.80016666666666</v>
      </c>
      <c r="W440" s="32">
        <f t="shared" si="195"/>
        <v>-591.65916666666658</v>
      </c>
      <c r="X440" s="32">
        <f t="shared" si="195"/>
        <v>-728.67516666666666</v>
      </c>
      <c r="Y440" s="3" t="s">
        <v>48</v>
      </c>
      <c r="Z440" s="32"/>
      <c r="AA440" s="32"/>
      <c r="AB440" s="32"/>
    </row>
    <row r="441" spans="1:28" hidden="1" x14ac:dyDescent="0.25">
      <c r="A441" t="s">
        <v>126</v>
      </c>
      <c r="B441">
        <v>20</v>
      </c>
      <c r="C441" s="1" t="s">
        <v>127</v>
      </c>
      <c r="D441" s="1">
        <v>0.95150000000000001</v>
      </c>
      <c r="E441" s="2">
        <v>44378</v>
      </c>
      <c r="F441" s="2">
        <v>44742</v>
      </c>
      <c r="G441" s="1" t="s">
        <v>44</v>
      </c>
      <c r="H441" t="s">
        <v>38</v>
      </c>
      <c r="I441" s="3">
        <v>15.4</v>
      </c>
      <c r="J441" s="3">
        <f t="shared" si="178"/>
        <v>333.66666666666669</v>
      </c>
      <c r="O441" s="3">
        <v>16.399999999999999</v>
      </c>
      <c r="P441" s="3">
        <f t="shared" si="179"/>
        <v>355.33333333333331</v>
      </c>
      <c r="T441" s="3">
        <v>16.399999999999999</v>
      </c>
      <c r="U441" s="3">
        <f t="shared" si="180"/>
        <v>355.33333333333331</v>
      </c>
      <c r="Y441" s="3" t="s">
        <v>48</v>
      </c>
    </row>
    <row r="442" spans="1:28" hidden="1" x14ac:dyDescent="0.25">
      <c r="A442" t="s">
        <v>126</v>
      </c>
      <c r="B442">
        <v>20</v>
      </c>
      <c r="C442" s="1" t="s">
        <v>127</v>
      </c>
      <c r="D442" s="1">
        <v>0.95150000000000001</v>
      </c>
      <c r="E442" s="2">
        <v>44378</v>
      </c>
      <c r="F442" s="2">
        <v>44742</v>
      </c>
      <c r="G442" s="1" t="s">
        <v>45</v>
      </c>
      <c r="H442" t="s">
        <v>38</v>
      </c>
      <c r="I442" s="3">
        <v>27</v>
      </c>
      <c r="J442" s="3">
        <f t="shared" si="178"/>
        <v>585</v>
      </c>
      <c r="O442" s="3">
        <v>36</v>
      </c>
      <c r="P442" s="3">
        <f t="shared" si="179"/>
        <v>780</v>
      </c>
      <c r="T442" s="3">
        <v>35</v>
      </c>
      <c r="U442" s="3">
        <f t="shared" si="180"/>
        <v>758.33333333333337</v>
      </c>
      <c r="Y442" s="3" t="s">
        <v>48</v>
      </c>
    </row>
    <row r="443" spans="1:28" s="29" customFormat="1" x14ac:dyDescent="0.25">
      <c r="A443" s="29" t="s">
        <v>126</v>
      </c>
      <c r="B443">
        <v>33</v>
      </c>
      <c r="C443" s="30" t="s">
        <v>128</v>
      </c>
      <c r="D443" s="30">
        <v>0.94920000000000004</v>
      </c>
      <c r="E443" s="2">
        <v>44378</v>
      </c>
      <c r="F443" s="2">
        <v>44742</v>
      </c>
      <c r="G443" s="30" t="s">
        <v>37</v>
      </c>
      <c r="H443" s="30" t="s">
        <v>38</v>
      </c>
      <c r="I443" s="31">
        <v>40</v>
      </c>
      <c r="J443" s="31">
        <f t="shared" si="178"/>
        <v>866.66666666666663</v>
      </c>
      <c r="K443" s="32">
        <f t="shared" ref="K443:M448" si="196">IF($G443="INF",$J443-H$3*$D443,IF(OR($G443="TOD", $G443="2YR"),$J443-H$4*$D443,$J443-H$5*$D443))</f>
        <v>-428.04213333333348</v>
      </c>
      <c r="L443" s="32">
        <f t="shared" si="196"/>
        <v>-674.8341333333334</v>
      </c>
      <c r="M443" s="32">
        <f t="shared" si="196"/>
        <v>-888.40413333333356</v>
      </c>
      <c r="N443" s="32"/>
      <c r="O443" s="33">
        <v>36</v>
      </c>
      <c r="P443" s="31">
        <f t="shared" si="179"/>
        <v>780</v>
      </c>
      <c r="Q443" s="32">
        <f t="shared" ref="Q443:S448" si="197">IF($P443=0,0,$P443-(P$3*$D443))</f>
        <v>-158.75880000000006</v>
      </c>
      <c r="R443" s="32">
        <f t="shared" si="197"/>
        <v>-259.37400000000002</v>
      </c>
      <c r="S443" s="32">
        <f t="shared" si="197"/>
        <v>-396.05880000000002</v>
      </c>
      <c r="T443" s="33">
        <v>35</v>
      </c>
      <c r="U443" s="31">
        <f t="shared" si="180"/>
        <v>758.33333333333337</v>
      </c>
      <c r="V443" s="32">
        <f t="shared" ref="V443:X448" si="198">IF($U443=0,0,$U443-(P$3*$D443))</f>
        <v>-180.42546666666669</v>
      </c>
      <c r="W443" s="32">
        <f t="shared" si="198"/>
        <v>-281.04066666666665</v>
      </c>
      <c r="X443" s="32">
        <f t="shared" si="198"/>
        <v>-417.72546666666665</v>
      </c>
      <c r="Y443" s="3" t="s">
        <v>48</v>
      </c>
      <c r="Z443" s="32"/>
      <c r="AA443" s="32"/>
      <c r="AB443" s="32"/>
    </row>
    <row r="444" spans="1:28" s="29" customFormat="1" x14ac:dyDescent="0.25">
      <c r="A444" s="29" t="s">
        <v>126</v>
      </c>
      <c r="B444">
        <v>33</v>
      </c>
      <c r="C444" s="30" t="s">
        <v>128</v>
      </c>
      <c r="D444" s="30">
        <v>0.94920000000000004</v>
      </c>
      <c r="E444" s="2">
        <v>44378</v>
      </c>
      <c r="F444" s="2">
        <v>44742</v>
      </c>
      <c r="G444" s="30" t="s">
        <v>39</v>
      </c>
      <c r="H444" s="30" t="s">
        <v>38</v>
      </c>
      <c r="I444" s="31">
        <v>31.41</v>
      </c>
      <c r="J444" s="31">
        <f t="shared" si="178"/>
        <v>680.55000000000007</v>
      </c>
      <c r="K444" s="32">
        <f t="shared" si="196"/>
        <v>-69.317999999999984</v>
      </c>
      <c r="L444" s="32">
        <f t="shared" si="196"/>
        <v>-194.61239999999998</v>
      </c>
      <c r="M444" s="32">
        <f t="shared" si="196"/>
        <v>-689.14559999999994</v>
      </c>
      <c r="N444" s="32"/>
      <c r="O444" s="33">
        <v>27.2</v>
      </c>
      <c r="P444" s="31">
        <f t="shared" si="179"/>
        <v>589.33333333333337</v>
      </c>
      <c r="Q444" s="32">
        <f t="shared" si="197"/>
        <v>-349.42546666666669</v>
      </c>
      <c r="R444" s="32">
        <f t="shared" si="197"/>
        <v>-450.04066666666665</v>
      </c>
      <c r="S444" s="32">
        <f t="shared" si="197"/>
        <v>-586.72546666666665</v>
      </c>
      <c r="T444" s="33">
        <v>27.2</v>
      </c>
      <c r="U444" s="31">
        <f t="shared" si="180"/>
        <v>589.33333333333337</v>
      </c>
      <c r="V444" s="32">
        <f t="shared" si="198"/>
        <v>-349.42546666666669</v>
      </c>
      <c r="W444" s="32">
        <f t="shared" si="198"/>
        <v>-450.04066666666665</v>
      </c>
      <c r="X444" s="32">
        <f t="shared" si="198"/>
        <v>-586.72546666666665</v>
      </c>
      <c r="Y444" s="3" t="s">
        <v>48</v>
      </c>
      <c r="Z444" s="32"/>
      <c r="AA444" s="32"/>
      <c r="AB444" s="32"/>
    </row>
    <row r="445" spans="1:28" s="29" customFormat="1" x14ac:dyDescent="0.25">
      <c r="A445" s="29" t="s">
        <v>126</v>
      </c>
      <c r="B445">
        <v>33</v>
      </c>
      <c r="C445" s="30" t="s">
        <v>128</v>
      </c>
      <c r="D445" s="30">
        <v>0.94920000000000004</v>
      </c>
      <c r="E445" s="2">
        <v>44378</v>
      </c>
      <c r="F445" s="2">
        <v>44742</v>
      </c>
      <c r="G445" s="30" t="s">
        <v>40</v>
      </c>
      <c r="H445" s="30" t="s">
        <v>38</v>
      </c>
      <c r="I445" s="31">
        <v>28.9</v>
      </c>
      <c r="J445" s="31">
        <f t="shared" si="178"/>
        <v>626.16666666666663</v>
      </c>
      <c r="K445" s="32">
        <f t="shared" si="196"/>
        <v>-123.70133333333342</v>
      </c>
      <c r="L445" s="32">
        <f t="shared" si="196"/>
        <v>-248.99573333333342</v>
      </c>
      <c r="M445" s="32">
        <f t="shared" si="196"/>
        <v>-743.52893333333338</v>
      </c>
      <c r="N445" s="32"/>
      <c r="O445" s="33">
        <v>26.35</v>
      </c>
      <c r="P445" s="31">
        <f t="shared" si="179"/>
        <v>570.91666666666663</v>
      </c>
      <c r="Q445" s="32">
        <f t="shared" si="197"/>
        <v>-367.84213333333344</v>
      </c>
      <c r="R445" s="32">
        <f t="shared" si="197"/>
        <v>-468.45733333333339</v>
      </c>
      <c r="S445" s="32">
        <f t="shared" si="197"/>
        <v>-605.14213333333339</v>
      </c>
      <c r="T445" s="33">
        <v>25.5</v>
      </c>
      <c r="U445" s="31">
        <f t="shared" si="180"/>
        <v>552.5</v>
      </c>
      <c r="V445" s="32">
        <f t="shared" si="198"/>
        <v>-386.25880000000006</v>
      </c>
      <c r="W445" s="32">
        <f t="shared" si="198"/>
        <v>-486.87400000000002</v>
      </c>
      <c r="X445" s="32">
        <f t="shared" si="198"/>
        <v>-623.55880000000002</v>
      </c>
      <c r="Y445" s="3" t="s">
        <v>48</v>
      </c>
      <c r="Z445" s="32"/>
      <c r="AA445" s="32"/>
      <c r="AB445" s="32"/>
    </row>
    <row r="446" spans="1:28" s="29" customFormat="1" x14ac:dyDescent="0.25">
      <c r="A446" s="29" t="s">
        <v>126</v>
      </c>
      <c r="B446">
        <v>33</v>
      </c>
      <c r="C446" s="30" t="s">
        <v>128</v>
      </c>
      <c r="D446" s="30">
        <v>0.94920000000000004</v>
      </c>
      <c r="E446" s="2">
        <v>44378</v>
      </c>
      <c r="F446" s="2">
        <v>44742</v>
      </c>
      <c r="G446" s="30" t="s">
        <v>41</v>
      </c>
      <c r="H446" s="30" t="s">
        <v>38</v>
      </c>
      <c r="I446" s="31">
        <v>24.3</v>
      </c>
      <c r="J446" s="31">
        <f t="shared" si="178"/>
        <v>526.5</v>
      </c>
      <c r="K446" s="32">
        <f t="shared" si="196"/>
        <v>-139.83839999999998</v>
      </c>
      <c r="L446" s="32">
        <f t="shared" si="196"/>
        <v>-247.09800000000007</v>
      </c>
      <c r="M446" s="32">
        <f t="shared" si="196"/>
        <v>-535.65480000000002</v>
      </c>
      <c r="N446" s="32"/>
      <c r="O446" s="33">
        <v>22.5</v>
      </c>
      <c r="P446" s="31">
        <f t="shared" si="179"/>
        <v>487.5</v>
      </c>
      <c r="Q446" s="32">
        <f t="shared" si="197"/>
        <v>-451.25880000000006</v>
      </c>
      <c r="R446" s="32">
        <f t="shared" si="197"/>
        <v>-551.87400000000002</v>
      </c>
      <c r="S446" s="32">
        <f t="shared" si="197"/>
        <v>-688.55880000000002</v>
      </c>
      <c r="T446" s="33">
        <v>22.5</v>
      </c>
      <c r="U446" s="31">
        <f t="shared" si="180"/>
        <v>487.5</v>
      </c>
      <c r="V446" s="32">
        <f t="shared" si="198"/>
        <v>-451.25880000000006</v>
      </c>
      <c r="W446" s="32">
        <f t="shared" si="198"/>
        <v>-551.87400000000002</v>
      </c>
      <c r="X446" s="32">
        <f t="shared" si="198"/>
        <v>-688.55880000000002</v>
      </c>
      <c r="Y446" s="3" t="s">
        <v>48</v>
      </c>
      <c r="Z446" s="32"/>
      <c r="AA446" s="32"/>
      <c r="AB446" s="32"/>
    </row>
    <row r="447" spans="1:28" s="29" customFormat="1" x14ac:dyDescent="0.25">
      <c r="A447" s="29" t="s">
        <v>126</v>
      </c>
      <c r="B447">
        <v>33</v>
      </c>
      <c r="C447" s="30" t="s">
        <v>128</v>
      </c>
      <c r="D447" s="30">
        <v>0.94920000000000004</v>
      </c>
      <c r="E447" s="2">
        <v>44378</v>
      </c>
      <c r="F447" s="2">
        <v>44742</v>
      </c>
      <c r="G447" s="30" t="s">
        <v>42</v>
      </c>
      <c r="H447" s="30" t="s">
        <v>38</v>
      </c>
      <c r="I447" s="31">
        <v>22.5</v>
      </c>
      <c r="J447" s="31">
        <f t="shared" si="178"/>
        <v>487.5</v>
      </c>
      <c r="K447" s="32">
        <f t="shared" si="196"/>
        <v>-178.83839999999998</v>
      </c>
      <c r="L447" s="32">
        <f t="shared" si="196"/>
        <v>-286.09800000000007</v>
      </c>
      <c r="M447" s="32">
        <f t="shared" si="196"/>
        <v>-574.65480000000002</v>
      </c>
      <c r="N447" s="32"/>
      <c r="O447" s="33">
        <v>22.5</v>
      </c>
      <c r="P447" s="31">
        <f t="shared" si="179"/>
        <v>487.5</v>
      </c>
      <c r="Q447" s="32">
        <f t="shared" si="197"/>
        <v>-451.25880000000006</v>
      </c>
      <c r="R447" s="32">
        <f t="shared" si="197"/>
        <v>-551.87400000000002</v>
      </c>
      <c r="S447" s="32">
        <f t="shared" si="197"/>
        <v>-688.55880000000002</v>
      </c>
      <c r="T447" s="33">
        <v>21</v>
      </c>
      <c r="U447" s="31">
        <f t="shared" si="180"/>
        <v>455</v>
      </c>
      <c r="V447" s="32">
        <f t="shared" si="198"/>
        <v>-483.75880000000006</v>
      </c>
      <c r="W447" s="32">
        <f t="shared" si="198"/>
        <v>-584.37400000000002</v>
      </c>
      <c r="X447" s="32">
        <f t="shared" si="198"/>
        <v>-721.05880000000002</v>
      </c>
      <c r="Y447" s="3" t="s">
        <v>48</v>
      </c>
      <c r="Z447" s="32"/>
      <c r="AA447" s="32"/>
      <c r="AB447" s="32"/>
    </row>
    <row r="448" spans="1:28" s="29" customFormat="1" x14ac:dyDescent="0.25">
      <c r="A448" s="29" t="s">
        <v>126</v>
      </c>
      <c r="B448">
        <v>33</v>
      </c>
      <c r="C448" s="30" t="s">
        <v>128</v>
      </c>
      <c r="D448" s="30">
        <v>0.94920000000000004</v>
      </c>
      <c r="E448" s="2">
        <v>44378</v>
      </c>
      <c r="F448" s="2">
        <v>44742</v>
      </c>
      <c r="G448" s="30" t="s">
        <v>43</v>
      </c>
      <c r="H448" s="30" t="s">
        <v>38</v>
      </c>
      <c r="I448" s="31">
        <v>22.5</v>
      </c>
      <c r="J448" s="31">
        <f t="shared" si="178"/>
        <v>487.5</v>
      </c>
      <c r="K448" s="32">
        <f t="shared" si="196"/>
        <v>-178.83839999999998</v>
      </c>
      <c r="L448" s="32">
        <f t="shared" si="196"/>
        <v>-286.09800000000007</v>
      </c>
      <c r="M448" s="32">
        <f t="shared" si="196"/>
        <v>-574.65480000000002</v>
      </c>
      <c r="N448" s="32"/>
      <c r="O448" s="33">
        <v>21</v>
      </c>
      <c r="P448" s="31">
        <f t="shared" si="179"/>
        <v>455</v>
      </c>
      <c r="Q448" s="32">
        <f t="shared" si="197"/>
        <v>-483.75880000000006</v>
      </c>
      <c r="R448" s="32">
        <f t="shared" si="197"/>
        <v>-584.37400000000002</v>
      </c>
      <c r="S448" s="32">
        <f t="shared" si="197"/>
        <v>-721.05880000000002</v>
      </c>
      <c r="T448" s="33">
        <v>20.78</v>
      </c>
      <c r="U448" s="31">
        <f t="shared" si="180"/>
        <v>450.23333333333335</v>
      </c>
      <c r="V448" s="32">
        <f t="shared" si="198"/>
        <v>-488.52546666666672</v>
      </c>
      <c r="W448" s="32">
        <f t="shared" si="198"/>
        <v>-589.14066666666668</v>
      </c>
      <c r="X448" s="32">
        <f t="shared" si="198"/>
        <v>-725.82546666666667</v>
      </c>
      <c r="Y448" s="3" t="s">
        <v>48</v>
      </c>
      <c r="Z448" s="32"/>
      <c r="AA448" s="32"/>
      <c r="AB448" s="32"/>
    </row>
    <row r="449" spans="1:28" hidden="1" x14ac:dyDescent="0.25">
      <c r="A449" t="s">
        <v>126</v>
      </c>
      <c r="B449">
        <v>33</v>
      </c>
      <c r="C449" s="1" t="s">
        <v>128</v>
      </c>
      <c r="D449" s="1">
        <v>0.94920000000000004</v>
      </c>
      <c r="E449" s="2">
        <v>44378</v>
      </c>
      <c r="F449" s="2">
        <v>44742</v>
      </c>
      <c r="G449" s="1" t="s">
        <v>44</v>
      </c>
      <c r="H449" t="s">
        <v>38</v>
      </c>
      <c r="I449" s="3">
        <v>15.4</v>
      </c>
      <c r="J449" s="3">
        <f t="shared" si="178"/>
        <v>333.66666666666669</v>
      </c>
      <c r="O449" s="3">
        <v>16.399999999999999</v>
      </c>
      <c r="P449" s="3">
        <f t="shared" si="179"/>
        <v>355.33333333333331</v>
      </c>
      <c r="T449" s="3">
        <v>16.399999999999999</v>
      </c>
      <c r="U449" s="3">
        <f t="shared" si="180"/>
        <v>355.33333333333331</v>
      </c>
      <c r="Y449" s="3" t="s">
        <v>48</v>
      </c>
    </row>
    <row r="450" spans="1:28" hidden="1" x14ac:dyDescent="0.25">
      <c r="A450" t="s">
        <v>126</v>
      </c>
      <c r="B450">
        <v>33</v>
      </c>
      <c r="C450" s="1" t="s">
        <v>128</v>
      </c>
      <c r="D450" s="1">
        <v>0.94920000000000004</v>
      </c>
      <c r="E450" s="2">
        <v>44378</v>
      </c>
      <c r="F450" s="2">
        <v>44742</v>
      </c>
      <c r="G450" s="1" t="s">
        <v>45</v>
      </c>
      <c r="H450" t="s">
        <v>38</v>
      </c>
      <c r="I450" s="3">
        <v>40</v>
      </c>
      <c r="J450" s="3">
        <f t="shared" si="178"/>
        <v>866.66666666666663</v>
      </c>
      <c r="O450" s="3">
        <v>36</v>
      </c>
      <c r="P450" s="3">
        <f t="shared" si="179"/>
        <v>780</v>
      </c>
      <c r="T450" s="3">
        <v>35</v>
      </c>
      <c r="U450" s="3">
        <f t="shared" si="180"/>
        <v>758.33333333333337</v>
      </c>
      <c r="Y450" s="3" t="s">
        <v>48</v>
      </c>
    </row>
    <row r="451" spans="1:28" s="29" customFormat="1" x14ac:dyDescent="0.25">
      <c r="A451" s="29" t="s">
        <v>126</v>
      </c>
      <c r="B451">
        <v>37</v>
      </c>
      <c r="C451" s="30" t="s">
        <v>129</v>
      </c>
      <c r="D451" s="30">
        <v>0.97140000000000004</v>
      </c>
      <c r="E451" s="2">
        <v>44378</v>
      </c>
      <c r="F451" s="2">
        <v>44742</v>
      </c>
      <c r="G451" s="30" t="s">
        <v>37</v>
      </c>
      <c r="H451" s="30" t="s">
        <v>38</v>
      </c>
      <c r="I451" s="31">
        <v>36</v>
      </c>
      <c r="J451" s="31">
        <f t="shared" si="178"/>
        <v>780</v>
      </c>
      <c r="K451" s="32">
        <f t="shared" ref="K451:M456" si="199">IF($G451="INF",$J451-H$3*$D451,IF(OR($G451="TOD", $G451="2YR"),$J451-H$4*$D451,$J451-H$5*$D451))</f>
        <v>-544.98960000000011</v>
      </c>
      <c r="L451" s="32">
        <f t="shared" si="199"/>
        <v>-797.55359999999996</v>
      </c>
      <c r="M451" s="32">
        <f t="shared" si="199"/>
        <v>-1016.1186</v>
      </c>
      <c r="N451" s="32"/>
      <c r="O451" s="33">
        <v>36</v>
      </c>
      <c r="P451" s="31">
        <f t="shared" si="179"/>
        <v>780</v>
      </c>
      <c r="Q451" s="32">
        <f t="shared" ref="Q451:S456" si="200">IF($P451=0,0,$P451-(P$3*$D451))</f>
        <v>-180.71460000000002</v>
      </c>
      <c r="R451" s="32">
        <f t="shared" si="200"/>
        <v>-283.68299999999999</v>
      </c>
      <c r="S451" s="32">
        <f t="shared" si="200"/>
        <v>-423.56460000000015</v>
      </c>
      <c r="T451" s="33">
        <v>30</v>
      </c>
      <c r="U451" s="31">
        <f t="shared" si="180"/>
        <v>650</v>
      </c>
      <c r="V451" s="32">
        <f t="shared" ref="V451:X456" si="201">IF($U451=0,0,$U451-(P$3*$D451))</f>
        <v>-310.71460000000002</v>
      </c>
      <c r="W451" s="32">
        <f t="shared" si="201"/>
        <v>-413.68299999999999</v>
      </c>
      <c r="X451" s="32">
        <f t="shared" si="201"/>
        <v>-553.56460000000015</v>
      </c>
      <c r="Y451" s="3" t="s">
        <v>48</v>
      </c>
      <c r="Z451" s="32"/>
      <c r="AA451" s="32"/>
      <c r="AB451" s="32"/>
    </row>
    <row r="452" spans="1:28" s="29" customFormat="1" x14ac:dyDescent="0.25">
      <c r="A452" s="29" t="s">
        <v>126</v>
      </c>
      <c r="B452">
        <v>37</v>
      </c>
      <c r="C452" s="30" t="s">
        <v>129</v>
      </c>
      <c r="D452" s="30">
        <v>0.97140000000000004</v>
      </c>
      <c r="E452" s="2">
        <v>44378</v>
      </c>
      <c r="F452" s="2">
        <v>44742</v>
      </c>
      <c r="G452" s="30" t="s">
        <v>39</v>
      </c>
      <c r="H452" s="30" t="s">
        <v>38</v>
      </c>
      <c r="I452" s="31">
        <v>27.63</v>
      </c>
      <c r="J452" s="31">
        <f t="shared" si="178"/>
        <v>598.65</v>
      </c>
      <c r="K452" s="32">
        <f t="shared" si="199"/>
        <v>-168.75600000000009</v>
      </c>
      <c r="L452" s="32">
        <f t="shared" si="199"/>
        <v>-296.98080000000004</v>
      </c>
      <c r="M452" s="32">
        <f t="shared" si="199"/>
        <v>-803.08019999999999</v>
      </c>
      <c r="N452" s="32"/>
      <c r="O452" s="33">
        <v>27.2</v>
      </c>
      <c r="P452" s="31">
        <f t="shared" si="179"/>
        <v>589.33333333333337</v>
      </c>
      <c r="Q452" s="32">
        <f t="shared" si="200"/>
        <v>-371.38126666666665</v>
      </c>
      <c r="R452" s="32">
        <f t="shared" si="200"/>
        <v>-474.34966666666662</v>
      </c>
      <c r="S452" s="32">
        <f t="shared" si="200"/>
        <v>-614.23126666666678</v>
      </c>
      <c r="T452" s="33">
        <v>24.44</v>
      </c>
      <c r="U452" s="31">
        <f t="shared" si="180"/>
        <v>529.53333333333342</v>
      </c>
      <c r="V452" s="32">
        <f t="shared" si="201"/>
        <v>-431.1812666666666</v>
      </c>
      <c r="W452" s="32">
        <f t="shared" si="201"/>
        <v>-534.14966666666658</v>
      </c>
      <c r="X452" s="32">
        <f t="shared" si="201"/>
        <v>-674.03126666666674</v>
      </c>
      <c r="Y452" s="3" t="s">
        <v>48</v>
      </c>
      <c r="Z452" s="32"/>
      <c r="AA452" s="32"/>
      <c r="AB452" s="32"/>
    </row>
    <row r="453" spans="1:28" s="29" customFormat="1" x14ac:dyDescent="0.25">
      <c r="A453" s="29" t="s">
        <v>126</v>
      </c>
      <c r="B453">
        <v>37</v>
      </c>
      <c r="C453" s="30" t="s">
        <v>129</v>
      </c>
      <c r="D453" s="30">
        <v>0.97140000000000004</v>
      </c>
      <c r="E453" s="2">
        <v>44378</v>
      </c>
      <c r="F453" s="2">
        <v>44742</v>
      </c>
      <c r="G453" s="30" t="s">
        <v>40</v>
      </c>
      <c r="H453" s="30" t="s">
        <v>38</v>
      </c>
      <c r="I453" s="31">
        <v>26.57</v>
      </c>
      <c r="J453" s="31">
        <f t="shared" si="178"/>
        <v>575.68333333333328</v>
      </c>
      <c r="K453" s="32">
        <f t="shared" si="199"/>
        <v>-191.72266666666678</v>
      </c>
      <c r="L453" s="32">
        <f t="shared" si="199"/>
        <v>-319.94746666666674</v>
      </c>
      <c r="M453" s="32">
        <f t="shared" si="199"/>
        <v>-826.04686666666669</v>
      </c>
      <c r="N453" s="32"/>
      <c r="O453" s="33">
        <v>26.35</v>
      </c>
      <c r="P453" s="31">
        <f t="shared" si="179"/>
        <v>570.91666666666663</v>
      </c>
      <c r="Q453" s="32">
        <f t="shared" si="200"/>
        <v>-389.79793333333339</v>
      </c>
      <c r="R453" s="32">
        <f t="shared" si="200"/>
        <v>-492.76633333333336</v>
      </c>
      <c r="S453" s="32">
        <f t="shared" si="200"/>
        <v>-632.64793333333353</v>
      </c>
      <c r="T453" s="33">
        <v>23.38</v>
      </c>
      <c r="U453" s="31">
        <f t="shared" si="180"/>
        <v>506.56666666666666</v>
      </c>
      <c r="V453" s="32">
        <f t="shared" si="201"/>
        <v>-454.14793333333336</v>
      </c>
      <c r="W453" s="32">
        <f t="shared" si="201"/>
        <v>-557.11633333333339</v>
      </c>
      <c r="X453" s="32">
        <f t="shared" si="201"/>
        <v>-696.99793333333355</v>
      </c>
      <c r="Y453" s="3" t="s">
        <v>48</v>
      </c>
      <c r="Z453" s="32"/>
      <c r="AA453" s="32"/>
      <c r="AB453" s="32"/>
    </row>
    <row r="454" spans="1:28" s="29" customFormat="1" x14ac:dyDescent="0.25">
      <c r="A454" s="29" t="s">
        <v>126</v>
      </c>
      <c r="B454">
        <v>37</v>
      </c>
      <c r="C454" s="30" t="s">
        <v>129</v>
      </c>
      <c r="D454" s="30">
        <v>0.97140000000000004</v>
      </c>
      <c r="E454" s="2">
        <v>44378</v>
      </c>
      <c r="F454" s="2">
        <v>44742</v>
      </c>
      <c r="G454" s="30" t="s">
        <v>41</v>
      </c>
      <c r="H454" s="30" t="s">
        <v>38</v>
      </c>
      <c r="I454" s="31">
        <v>22.5</v>
      </c>
      <c r="J454" s="31">
        <f t="shared" si="178"/>
        <v>487.5</v>
      </c>
      <c r="K454" s="32">
        <f t="shared" si="199"/>
        <v>-194.42280000000005</v>
      </c>
      <c r="L454" s="32">
        <f t="shared" si="199"/>
        <v>-304.19100000000003</v>
      </c>
      <c r="M454" s="32">
        <f t="shared" si="199"/>
        <v>-599.49659999999994</v>
      </c>
      <c r="N454" s="32"/>
      <c r="O454" s="33">
        <v>22.5</v>
      </c>
      <c r="P454" s="31">
        <f t="shared" si="179"/>
        <v>487.5</v>
      </c>
      <c r="Q454" s="32">
        <f t="shared" si="200"/>
        <v>-473.21460000000002</v>
      </c>
      <c r="R454" s="32">
        <f t="shared" si="200"/>
        <v>-576.18299999999999</v>
      </c>
      <c r="S454" s="32">
        <f t="shared" si="200"/>
        <v>-716.06460000000015</v>
      </c>
      <c r="T454" s="33">
        <v>20</v>
      </c>
      <c r="U454" s="31">
        <f t="shared" si="180"/>
        <v>433.33333333333331</v>
      </c>
      <c r="V454" s="32">
        <f t="shared" si="201"/>
        <v>-527.38126666666676</v>
      </c>
      <c r="W454" s="32">
        <f t="shared" si="201"/>
        <v>-630.34966666666674</v>
      </c>
      <c r="X454" s="32">
        <f t="shared" si="201"/>
        <v>-770.2312666666669</v>
      </c>
      <c r="Y454" s="3" t="s">
        <v>48</v>
      </c>
      <c r="Z454" s="32"/>
      <c r="AA454" s="32"/>
      <c r="AB454" s="32"/>
    </row>
    <row r="455" spans="1:28" s="29" customFormat="1" x14ac:dyDescent="0.25">
      <c r="A455" s="29" t="s">
        <v>126</v>
      </c>
      <c r="B455">
        <v>37</v>
      </c>
      <c r="C455" s="30" t="s">
        <v>129</v>
      </c>
      <c r="D455" s="30">
        <v>0.97140000000000004</v>
      </c>
      <c r="E455" s="2">
        <v>44378</v>
      </c>
      <c r="F455" s="2">
        <v>44742</v>
      </c>
      <c r="G455" s="30" t="s">
        <v>42</v>
      </c>
      <c r="H455" s="30" t="s">
        <v>38</v>
      </c>
      <c r="I455" s="31">
        <v>22.31</v>
      </c>
      <c r="J455" s="31">
        <f t="shared" si="178"/>
        <v>483.38333333333327</v>
      </c>
      <c r="K455" s="32">
        <f t="shared" si="199"/>
        <v>-198.53946666666678</v>
      </c>
      <c r="L455" s="32">
        <f t="shared" si="199"/>
        <v>-308.30766666666676</v>
      </c>
      <c r="M455" s="32">
        <f t="shared" si="199"/>
        <v>-603.61326666666673</v>
      </c>
      <c r="N455" s="32"/>
      <c r="O455" s="33">
        <v>22.5</v>
      </c>
      <c r="P455" s="31">
        <f t="shared" si="179"/>
        <v>487.5</v>
      </c>
      <c r="Q455" s="32">
        <f t="shared" si="200"/>
        <v>-473.21460000000002</v>
      </c>
      <c r="R455" s="32">
        <f t="shared" si="200"/>
        <v>-576.18299999999999</v>
      </c>
      <c r="S455" s="32">
        <f t="shared" si="200"/>
        <v>-716.06460000000015</v>
      </c>
      <c r="T455" s="33">
        <v>20</v>
      </c>
      <c r="U455" s="31">
        <f t="shared" si="180"/>
        <v>433.33333333333331</v>
      </c>
      <c r="V455" s="32">
        <f t="shared" si="201"/>
        <v>-527.38126666666676</v>
      </c>
      <c r="W455" s="32">
        <f t="shared" si="201"/>
        <v>-630.34966666666674</v>
      </c>
      <c r="X455" s="32">
        <f t="shared" si="201"/>
        <v>-770.2312666666669</v>
      </c>
      <c r="Y455" s="3" t="s">
        <v>48</v>
      </c>
      <c r="Z455" s="32"/>
      <c r="AA455" s="32"/>
      <c r="AB455" s="32"/>
    </row>
    <row r="456" spans="1:28" s="29" customFormat="1" x14ac:dyDescent="0.25">
      <c r="A456" s="29" t="s">
        <v>126</v>
      </c>
      <c r="B456">
        <v>37</v>
      </c>
      <c r="C456" s="30" t="s">
        <v>129</v>
      </c>
      <c r="D456" s="30">
        <v>0.97140000000000004</v>
      </c>
      <c r="E456" s="2">
        <v>44378</v>
      </c>
      <c r="F456" s="2">
        <v>44742</v>
      </c>
      <c r="G456" s="30" t="s">
        <v>43</v>
      </c>
      <c r="H456" s="30" t="s">
        <v>38</v>
      </c>
      <c r="I456" s="31">
        <v>22.5</v>
      </c>
      <c r="J456" s="31">
        <f t="shared" si="178"/>
        <v>487.5</v>
      </c>
      <c r="K456" s="32">
        <f t="shared" si="199"/>
        <v>-194.42280000000005</v>
      </c>
      <c r="L456" s="32">
        <f t="shared" si="199"/>
        <v>-304.19100000000003</v>
      </c>
      <c r="M456" s="32">
        <f t="shared" si="199"/>
        <v>-599.49659999999994</v>
      </c>
      <c r="N456" s="32"/>
      <c r="O456" s="33">
        <v>21</v>
      </c>
      <c r="P456" s="31">
        <f t="shared" si="179"/>
        <v>455</v>
      </c>
      <c r="Q456" s="32">
        <f t="shared" si="200"/>
        <v>-505.71460000000002</v>
      </c>
      <c r="R456" s="32">
        <f t="shared" si="200"/>
        <v>-608.68299999999999</v>
      </c>
      <c r="S456" s="32">
        <f t="shared" si="200"/>
        <v>-748.56460000000015</v>
      </c>
      <c r="T456" s="33">
        <v>20</v>
      </c>
      <c r="U456" s="31">
        <f t="shared" si="180"/>
        <v>433.33333333333331</v>
      </c>
      <c r="V456" s="32">
        <f t="shared" si="201"/>
        <v>-527.38126666666676</v>
      </c>
      <c r="W456" s="32">
        <f t="shared" si="201"/>
        <v>-630.34966666666674</v>
      </c>
      <c r="X456" s="32">
        <f t="shared" si="201"/>
        <v>-770.2312666666669</v>
      </c>
      <c r="Y456" s="3" t="s">
        <v>48</v>
      </c>
      <c r="Z456" s="32"/>
      <c r="AA456" s="32"/>
      <c r="AB456" s="32"/>
    </row>
    <row r="457" spans="1:28" hidden="1" x14ac:dyDescent="0.25">
      <c r="A457" t="s">
        <v>126</v>
      </c>
      <c r="B457">
        <v>37</v>
      </c>
      <c r="C457" s="1" t="s">
        <v>129</v>
      </c>
      <c r="D457" s="1">
        <v>0.97140000000000004</v>
      </c>
      <c r="E457" s="2">
        <v>44378</v>
      </c>
      <c r="F457" s="2">
        <v>44742</v>
      </c>
      <c r="G457" s="1" t="s">
        <v>44</v>
      </c>
      <c r="H457" t="s">
        <v>38</v>
      </c>
      <c r="I457" s="3">
        <v>15.4</v>
      </c>
      <c r="J457" s="3">
        <f t="shared" si="178"/>
        <v>333.66666666666669</v>
      </c>
      <c r="O457" s="3">
        <v>16.399999999999999</v>
      </c>
      <c r="P457" s="3">
        <f t="shared" si="179"/>
        <v>355.33333333333331</v>
      </c>
      <c r="T457" s="3">
        <v>16.399999999999999</v>
      </c>
      <c r="U457" s="3">
        <f t="shared" si="180"/>
        <v>355.33333333333331</v>
      </c>
      <c r="Y457" s="3" t="s">
        <v>48</v>
      </c>
    </row>
    <row r="458" spans="1:28" hidden="1" x14ac:dyDescent="0.25">
      <c r="A458" t="s">
        <v>126</v>
      </c>
      <c r="B458">
        <v>37</v>
      </c>
      <c r="C458" s="1" t="s">
        <v>129</v>
      </c>
      <c r="D458" s="1">
        <v>0.97140000000000004</v>
      </c>
      <c r="E458" s="2">
        <v>44378</v>
      </c>
      <c r="F458" s="2">
        <v>44742</v>
      </c>
      <c r="G458" s="1" t="s">
        <v>45</v>
      </c>
      <c r="H458" t="s">
        <v>38</v>
      </c>
      <c r="I458" s="3">
        <v>36</v>
      </c>
      <c r="J458" s="3">
        <f t="shared" si="178"/>
        <v>780</v>
      </c>
      <c r="O458" s="3">
        <v>36</v>
      </c>
      <c r="P458" s="3">
        <f t="shared" si="179"/>
        <v>780</v>
      </c>
      <c r="T458" s="3">
        <v>30</v>
      </c>
      <c r="U458" s="3">
        <f t="shared" si="180"/>
        <v>650</v>
      </c>
      <c r="Y458" s="3" t="s">
        <v>48</v>
      </c>
    </row>
    <row r="459" spans="1:28" s="29" customFormat="1" x14ac:dyDescent="0.25">
      <c r="A459" s="29" t="s">
        <v>126</v>
      </c>
      <c r="B459">
        <v>39</v>
      </c>
      <c r="C459" s="30" t="s">
        <v>130</v>
      </c>
      <c r="D459" s="30">
        <v>0.93459999999999999</v>
      </c>
      <c r="E459" s="2">
        <v>44378</v>
      </c>
      <c r="F459" s="2">
        <v>44742</v>
      </c>
      <c r="G459" s="30" t="s">
        <v>37</v>
      </c>
      <c r="H459" s="30" t="s">
        <v>38</v>
      </c>
      <c r="I459" s="31">
        <v>40</v>
      </c>
      <c r="J459" s="31">
        <f t="shared" si="178"/>
        <v>866.66666666666663</v>
      </c>
      <c r="K459" s="32">
        <f t="shared" ref="K459:M464" si="202">IF($G459="INF",$J459-H$3*$D459,IF(OR($G459="TOD", $G459="2YR"),$J459-H$4*$D459,$J459-H$5*$D459))</f>
        <v>-408.12773333333337</v>
      </c>
      <c r="L459" s="32">
        <f t="shared" si="202"/>
        <v>-651.12373333333346</v>
      </c>
      <c r="M459" s="32">
        <f t="shared" si="202"/>
        <v>-861.40873333333332</v>
      </c>
      <c r="N459" s="32"/>
      <c r="O459" s="33">
        <v>36</v>
      </c>
      <c r="P459" s="31">
        <f t="shared" si="179"/>
        <v>780</v>
      </c>
      <c r="Q459" s="32">
        <f t="shared" ref="Q459:S464" si="203">IF($P459=0,0,$P459-(P$3*$D459))</f>
        <v>-144.31939999999997</v>
      </c>
      <c r="R459" s="32">
        <f t="shared" si="203"/>
        <v>-243.38699999999994</v>
      </c>
      <c r="S459" s="32">
        <f t="shared" si="203"/>
        <v>-377.96939999999995</v>
      </c>
      <c r="T459" s="33">
        <v>35</v>
      </c>
      <c r="U459" s="31">
        <f t="shared" si="180"/>
        <v>758.33333333333337</v>
      </c>
      <c r="V459" s="32">
        <f t="shared" ref="V459:X464" si="204">IF($U459=0,0,$U459-(P$3*$D459))</f>
        <v>-165.9860666666666</v>
      </c>
      <c r="W459" s="32">
        <f t="shared" si="204"/>
        <v>-265.05366666666657</v>
      </c>
      <c r="X459" s="32">
        <f t="shared" si="204"/>
        <v>-399.63606666666658</v>
      </c>
      <c r="Y459" s="3" t="s">
        <v>48</v>
      </c>
      <c r="Z459" s="32"/>
      <c r="AA459" s="32"/>
      <c r="AB459" s="32"/>
    </row>
    <row r="460" spans="1:28" s="29" customFormat="1" x14ac:dyDescent="0.25">
      <c r="A460" s="29" t="s">
        <v>126</v>
      </c>
      <c r="B460">
        <v>39</v>
      </c>
      <c r="C460" s="30" t="s">
        <v>130</v>
      </c>
      <c r="D460" s="30">
        <v>0.93459999999999999</v>
      </c>
      <c r="E460" s="2">
        <v>44378</v>
      </c>
      <c r="F460" s="2">
        <v>44742</v>
      </c>
      <c r="G460" s="30" t="s">
        <v>39</v>
      </c>
      <c r="H460" s="30" t="s">
        <v>38</v>
      </c>
      <c r="I460" s="31">
        <v>31.41</v>
      </c>
      <c r="J460" s="31">
        <f t="shared" ref="J460:J523" si="205">IFERROR((I460*260)/12,0)</f>
        <v>680.55000000000007</v>
      </c>
      <c r="K460" s="32">
        <f t="shared" si="202"/>
        <v>-57.783999999999878</v>
      </c>
      <c r="L460" s="32">
        <f t="shared" si="202"/>
        <v>-181.1511999999999</v>
      </c>
      <c r="M460" s="32">
        <f t="shared" si="202"/>
        <v>-668.07779999999991</v>
      </c>
      <c r="N460" s="32"/>
      <c r="O460" s="33">
        <v>27.2</v>
      </c>
      <c r="P460" s="31">
        <f t="shared" si="179"/>
        <v>589.33333333333337</v>
      </c>
      <c r="Q460" s="32">
        <f t="shared" si="203"/>
        <v>-334.9860666666666</v>
      </c>
      <c r="R460" s="32">
        <f t="shared" si="203"/>
        <v>-434.05366666666657</v>
      </c>
      <c r="S460" s="32">
        <f t="shared" si="203"/>
        <v>-568.63606666666658</v>
      </c>
      <c r="T460" s="33">
        <v>27.2</v>
      </c>
      <c r="U460" s="31">
        <f t="shared" si="180"/>
        <v>589.33333333333337</v>
      </c>
      <c r="V460" s="32">
        <f t="shared" si="204"/>
        <v>-334.9860666666666</v>
      </c>
      <c r="W460" s="32">
        <f t="shared" si="204"/>
        <v>-434.05366666666657</v>
      </c>
      <c r="X460" s="32">
        <f t="shared" si="204"/>
        <v>-568.63606666666658</v>
      </c>
      <c r="Y460" s="3" t="s">
        <v>48</v>
      </c>
      <c r="Z460" s="32"/>
      <c r="AA460" s="32"/>
      <c r="AB460" s="32"/>
    </row>
    <row r="461" spans="1:28" s="29" customFormat="1" x14ac:dyDescent="0.25">
      <c r="A461" s="29" t="s">
        <v>126</v>
      </c>
      <c r="B461">
        <v>39</v>
      </c>
      <c r="C461" s="30" t="s">
        <v>130</v>
      </c>
      <c r="D461" s="30">
        <v>0.93459999999999999</v>
      </c>
      <c r="E461" s="2">
        <v>44378</v>
      </c>
      <c r="F461" s="2">
        <v>44742</v>
      </c>
      <c r="G461" s="30" t="s">
        <v>40</v>
      </c>
      <c r="H461" s="30" t="s">
        <v>38</v>
      </c>
      <c r="I461" s="31">
        <v>28.9</v>
      </c>
      <c r="J461" s="31">
        <f t="shared" si="205"/>
        <v>626.16666666666663</v>
      </c>
      <c r="K461" s="32">
        <f t="shared" si="202"/>
        <v>-112.16733333333332</v>
      </c>
      <c r="L461" s="32">
        <f t="shared" si="202"/>
        <v>-235.53453333333334</v>
      </c>
      <c r="M461" s="32">
        <f t="shared" si="202"/>
        <v>-722.46113333333335</v>
      </c>
      <c r="N461" s="32"/>
      <c r="O461" s="33">
        <v>26.35</v>
      </c>
      <c r="P461" s="31">
        <f t="shared" ref="P461:P524" si="206">IFERROR((O461*260)/12,0)</f>
        <v>570.91666666666663</v>
      </c>
      <c r="Q461" s="32">
        <f t="shared" si="203"/>
        <v>-353.40273333333334</v>
      </c>
      <c r="R461" s="32">
        <f t="shared" si="203"/>
        <v>-452.47033333333331</v>
      </c>
      <c r="S461" s="32">
        <f t="shared" si="203"/>
        <v>-587.05273333333332</v>
      </c>
      <c r="T461" s="33">
        <v>25.5</v>
      </c>
      <c r="U461" s="31">
        <f t="shared" ref="U461:U524" si="207">IFERROR((T461*260)/12,0)</f>
        <v>552.5</v>
      </c>
      <c r="V461" s="32">
        <f t="shared" si="204"/>
        <v>-371.81939999999997</v>
      </c>
      <c r="W461" s="32">
        <f t="shared" si="204"/>
        <v>-470.88699999999994</v>
      </c>
      <c r="X461" s="32">
        <f t="shared" si="204"/>
        <v>-605.46939999999995</v>
      </c>
      <c r="Y461" s="3" t="s">
        <v>48</v>
      </c>
      <c r="Z461" s="32"/>
      <c r="AA461" s="32"/>
      <c r="AB461" s="32"/>
    </row>
    <row r="462" spans="1:28" s="29" customFormat="1" x14ac:dyDescent="0.25">
      <c r="A462" s="29" t="s">
        <v>126</v>
      </c>
      <c r="B462">
        <v>39</v>
      </c>
      <c r="C462" s="30" t="s">
        <v>130</v>
      </c>
      <c r="D462" s="30">
        <v>0.93459999999999999</v>
      </c>
      <c r="E462" s="2">
        <v>44378</v>
      </c>
      <c r="F462" s="2">
        <v>44742</v>
      </c>
      <c r="G462" s="30" t="s">
        <v>41</v>
      </c>
      <c r="H462" s="30" t="s">
        <v>38</v>
      </c>
      <c r="I462" s="31">
        <v>24.3</v>
      </c>
      <c r="J462" s="31">
        <f t="shared" si="205"/>
        <v>526.5</v>
      </c>
      <c r="K462" s="32">
        <f t="shared" si="202"/>
        <v>-129.58920000000001</v>
      </c>
      <c r="L462" s="32">
        <f t="shared" si="202"/>
        <v>-235.19899999999996</v>
      </c>
      <c r="M462" s="32">
        <f t="shared" si="202"/>
        <v>-519.31739999999991</v>
      </c>
      <c r="N462" s="32"/>
      <c r="O462" s="33">
        <v>22.5</v>
      </c>
      <c r="P462" s="31">
        <f t="shared" si="206"/>
        <v>487.5</v>
      </c>
      <c r="Q462" s="32">
        <f t="shared" si="203"/>
        <v>-436.81939999999997</v>
      </c>
      <c r="R462" s="32">
        <f t="shared" si="203"/>
        <v>-535.88699999999994</v>
      </c>
      <c r="S462" s="32">
        <f t="shared" si="203"/>
        <v>-670.46939999999995</v>
      </c>
      <c r="T462" s="33">
        <v>22.5</v>
      </c>
      <c r="U462" s="31">
        <f t="shared" si="207"/>
        <v>487.5</v>
      </c>
      <c r="V462" s="32">
        <f t="shared" si="204"/>
        <v>-436.81939999999997</v>
      </c>
      <c r="W462" s="32">
        <f t="shared" si="204"/>
        <v>-535.88699999999994</v>
      </c>
      <c r="X462" s="32">
        <f t="shared" si="204"/>
        <v>-670.46939999999995</v>
      </c>
      <c r="Y462" s="3" t="s">
        <v>48</v>
      </c>
      <c r="Z462" s="32"/>
      <c r="AA462" s="32"/>
      <c r="AB462" s="32"/>
    </row>
    <row r="463" spans="1:28" s="29" customFormat="1" x14ac:dyDescent="0.25">
      <c r="A463" s="29" t="s">
        <v>126</v>
      </c>
      <c r="B463">
        <v>39</v>
      </c>
      <c r="C463" s="30" t="s">
        <v>130</v>
      </c>
      <c r="D463" s="30">
        <v>0.93459999999999999</v>
      </c>
      <c r="E463" s="2">
        <v>44378</v>
      </c>
      <c r="F463" s="2">
        <v>44742</v>
      </c>
      <c r="G463" s="30" t="s">
        <v>42</v>
      </c>
      <c r="H463" s="30" t="s">
        <v>38</v>
      </c>
      <c r="I463" s="31">
        <v>22.5</v>
      </c>
      <c r="J463" s="31">
        <f t="shared" si="205"/>
        <v>487.5</v>
      </c>
      <c r="K463" s="32">
        <f t="shared" si="202"/>
        <v>-168.58920000000001</v>
      </c>
      <c r="L463" s="32">
        <f t="shared" si="202"/>
        <v>-274.19899999999996</v>
      </c>
      <c r="M463" s="32">
        <f t="shared" si="202"/>
        <v>-558.31739999999991</v>
      </c>
      <c r="N463" s="32"/>
      <c r="O463" s="33">
        <v>22.5</v>
      </c>
      <c r="P463" s="31">
        <f t="shared" si="206"/>
        <v>487.5</v>
      </c>
      <c r="Q463" s="32">
        <f t="shared" si="203"/>
        <v>-436.81939999999997</v>
      </c>
      <c r="R463" s="32">
        <f t="shared" si="203"/>
        <v>-535.88699999999994</v>
      </c>
      <c r="S463" s="32">
        <f t="shared" si="203"/>
        <v>-670.46939999999995</v>
      </c>
      <c r="T463" s="33">
        <v>21</v>
      </c>
      <c r="U463" s="31">
        <f t="shared" si="207"/>
        <v>455</v>
      </c>
      <c r="V463" s="32">
        <f t="shared" si="204"/>
        <v>-469.31939999999997</v>
      </c>
      <c r="W463" s="32">
        <f t="shared" si="204"/>
        <v>-568.38699999999994</v>
      </c>
      <c r="X463" s="32">
        <f t="shared" si="204"/>
        <v>-702.96939999999995</v>
      </c>
      <c r="Y463" s="3" t="s">
        <v>48</v>
      </c>
      <c r="Z463" s="32"/>
      <c r="AA463" s="32"/>
      <c r="AB463" s="32"/>
    </row>
    <row r="464" spans="1:28" s="29" customFormat="1" x14ac:dyDescent="0.25">
      <c r="A464" s="29" t="s">
        <v>126</v>
      </c>
      <c r="B464">
        <v>39</v>
      </c>
      <c r="C464" s="30" t="s">
        <v>130</v>
      </c>
      <c r="D464" s="30">
        <v>0.93459999999999999</v>
      </c>
      <c r="E464" s="2">
        <v>44378</v>
      </c>
      <c r="F464" s="2">
        <v>44742</v>
      </c>
      <c r="G464" s="30" t="s">
        <v>43</v>
      </c>
      <c r="H464" s="30" t="s">
        <v>38</v>
      </c>
      <c r="I464" s="31">
        <v>22.5</v>
      </c>
      <c r="J464" s="31">
        <f t="shared" si="205"/>
        <v>487.5</v>
      </c>
      <c r="K464" s="32">
        <f t="shared" si="202"/>
        <v>-168.58920000000001</v>
      </c>
      <c r="L464" s="32">
        <f t="shared" si="202"/>
        <v>-274.19899999999996</v>
      </c>
      <c r="M464" s="32">
        <f t="shared" si="202"/>
        <v>-558.31739999999991</v>
      </c>
      <c r="N464" s="32"/>
      <c r="O464" s="33">
        <v>21</v>
      </c>
      <c r="P464" s="31">
        <f t="shared" si="206"/>
        <v>455</v>
      </c>
      <c r="Q464" s="32">
        <f t="shared" si="203"/>
        <v>-469.31939999999997</v>
      </c>
      <c r="R464" s="32">
        <f t="shared" si="203"/>
        <v>-568.38699999999994</v>
      </c>
      <c r="S464" s="32">
        <f t="shared" si="203"/>
        <v>-702.96939999999995</v>
      </c>
      <c r="T464" s="33">
        <v>20.78</v>
      </c>
      <c r="U464" s="31">
        <f t="shared" si="207"/>
        <v>450.23333333333335</v>
      </c>
      <c r="V464" s="32">
        <f t="shared" si="204"/>
        <v>-474.08606666666662</v>
      </c>
      <c r="W464" s="32">
        <f t="shared" si="204"/>
        <v>-573.1536666666666</v>
      </c>
      <c r="X464" s="32">
        <f t="shared" si="204"/>
        <v>-707.7360666666666</v>
      </c>
      <c r="Y464" s="3" t="s">
        <v>48</v>
      </c>
      <c r="Z464" s="32"/>
      <c r="AA464" s="32"/>
      <c r="AB464" s="32"/>
    </row>
    <row r="465" spans="1:28" hidden="1" x14ac:dyDescent="0.25">
      <c r="A465" t="s">
        <v>126</v>
      </c>
      <c r="B465">
        <v>39</v>
      </c>
      <c r="C465" s="1" t="s">
        <v>130</v>
      </c>
      <c r="D465" s="1">
        <v>0.93459999999999999</v>
      </c>
      <c r="E465" s="2">
        <v>44378</v>
      </c>
      <c r="F465" s="2">
        <v>44742</v>
      </c>
      <c r="G465" s="1" t="s">
        <v>44</v>
      </c>
      <c r="H465" t="s">
        <v>38</v>
      </c>
      <c r="I465" s="3">
        <v>15.4</v>
      </c>
      <c r="J465" s="3">
        <f t="shared" si="205"/>
        <v>333.66666666666669</v>
      </c>
      <c r="O465" s="3">
        <v>16.399999999999999</v>
      </c>
      <c r="P465" s="3">
        <f t="shared" si="206"/>
        <v>355.33333333333331</v>
      </c>
      <c r="T465" s="3">
        <v>16.399999999999999</v>
      </c>
      <c r="U465" s="3">
        <f t="shared" si="207"/>
        <v>355.33333333333331</v>
      </c>
      <c r="Y465" s="3" t="s">
        <v>48</v>
      </c>
    </row>
    <row r="466" spans="1:28" hidden="1" x14ac:dyDescent="0.25">
      <c r="A466" t="s">
        <v>126</v>
      </c>
      <c r="B466">
        <v>39</v>
      </c>
      <c r="C466" s="1" t="s">
        <v>130</v>
      </c>
      <c r="D466" s="1">
        <v>0.93459999999999999</v>
      </c>
      <c r="E466" s="2">
        <v>44378</v>
      </c>
      <c r="F466" s="2">
        <v>44742</v>
      </c>
      <c r="G466" s="1" t="s">
        <v>45</v>
      </c>
      <c r="H466" t="s">
        <v>38</v>
      </c>
      <c r="I466" s="3">
        <v>40</v>
      </c>
      <c r="J466" s="3">
        <f t="shared" si="205"/>
        <v>866.66666666666663</v>
      </c>
      <c r="O466" s="3">
        <v>36</v>
      </c>
      <c r="P466" s="3">
        <f t="shared" si="206"/>
        <v>780</v>
      </c>
      <c r="T466" s="3">
        <v>35</v>
      </c>
      <c r="U466" s="3">
        <f t="shared" si="207"/>
        <v>758.33333333333337</v>
      </c>
      <c r="Y466" s="3" t="s">
        <v>48</v>
      </c>
    </row>
    <row r="467" spans="1:28" s="29" customFormat="1" x14ac:dyDescent="0.25">
      <c r="A467" s="29" t="s">
        <v>126</v>
      </c>
      <c r="B467">
        <v>40</v>
      </c>
      <c r="C467" s="30" t="s">
        <v>131</v>
      </c>
      <c r="D467" s="30">
        <v>0.92510000000000003</v>
      </c>
      <c r="E467" s="2">
        <v>44378</v>
      </c>
      <c r="F467" s="2">
        <v>44742</v>
      </c>
      <c r="G467" s="30" t="s">
        <v>37</v>
      </c>
      <c r="H467" s="30" t="s">
        <v>38</v>
      </c>
      <c r="I467" s="31">
        <v>28</v>
      </c>
      <c r="J467" s="31">
        <f t="shared" si="205"/>
        <v>606.66666666666663</v>
      </c>
      <c r="K467" s="32">
        <f t="shared" ref="K467:M472" si="208">IF($G467="INF",$J467-H$3*$D467,IF(OR($G467="TOD", $G467="2YR"),$J467-H$4*$D467,$J467-H$5*$D467))</f>
        <v>-655.16973333333351</v>
      </c>
      <c r="L467" s="32">
        <f t="shared" si="208"/>
        <v>-895.69573333333335</v>
      </c>
      <c r="M467" s="32">
        <f t="shared" si="208"/>
        <v>-1103.8432333333335</v>
      </c>
      <c r="N467" s="32"/>
      <c r="O467" s="33">
        <v>36</v>
      </c>
      <c r="P467" s="31">
        <f t="shared" si="206"/>
        <v>780</v>
      </c>
      <c r="Q467" s="32">
        <f t="shared" ref="Q467:S472" si="209">IF($P467=0,0,$P467-(P$3*$D467))</f>
        <v>-134.9239</v>
      </c>
      <c r="R467" s="32">
        <f t="shared" si="209"/>
        <v>-232.98450000000003</v>
      </c>
      <c r="S467" s="32">
        <f t="shared" si="209"/>
        <v>-366.19890000000009</v>
      </c>
      <c r="T467" s="33">
        <v>25</v>
      </c>
      <c r="U467" s="31">
        <f t="shared" si="207"/>
        <v>541.66666666666663</v>
      </c>
      <c r="V467" s="32">
        <f t="shared" ref="V467:X472" si="210">IF($U467=0,0,$U467-(P$3*$D467))</f>
        <v>-373.25723333333337</v>
      </c>
      <c r="W467" s="32">
        <f t="shared" si="210"/>
        <v>-471.3178333333334</v>
      </c>
      <c r="X467" s="32">
        <f t="shared" si="210"/>
        <v>-604.53223333333347</v>
      </c>
      <c r="Y467" s="3" t="s">
        <v>48</v>
      </c>
      <c r="Z467" s="32"/>
      <c r="AA467" s="32"/>
      <c r="AB467" s="32"/>
    </row>
    <row r="468" spans="1:28" s="29" customFormat="1" x14ac:dyDescent="0.25">
      <c r="A468" s="29" t="s">
        <v>126</v>
      </c>
      <c r="B468">
        <v>40</v>
      </c>
      <c r="C468" s="30" t="s">
        <v>131</v>
      </c>
      <c r="D468" s="30">
        <v>0.92510000000000003</v>
      </c>
      <c r="E468" s="2">
        <v>44378</v>
      </c>
      <c r="F468" s="2">
        <v>44742</v>
      </c>
      <c r="G468" s="30" t="s">
        <v>39</v>
      </c>
      <c r="H468" s="30" t="s">
        <v>38</v>
      </c>
      <c r="I468" s="31">
        <v>21.25</v>
      </c>
      <c r="J468" s="31">
        <f t="shared" si="205"/>
        <v>460.41666666666669</v>
      </c>
      <c r="K468" s="32">
        <f t="shared" si="208"/>
        <v>-270.41233333333338</v>
      </c>
      <c r="L468" s="32">
        <f t="shared" si="208"/>
        <v>-392.52553333333339</v>
      </c>
      <c r="M468" s="32">
        <f t="shared" si="208"/>
        <v>-874.50263333333328</v>
      </c>
      <c r="N468" s="32"/>
      <c r="O468" s="33">
        <v>27.2</v>
      </c>
      <c r="P468" s="31">
        <f t="shared" si="206"/>
        <v>589.33333333333337</v>
      </c>
      <c r="Q468" s="32">
        <f t="shared" si="209"/>
        <v>-325.59056666666663</v>
      </c>
      <c r="R468" s="32">
        <f t="shared" si="209"/>
        <v>-423.65116666666665</v>
      </c>
      <c r="S468" s="32">
        <f t="shared" si="209"/>
        <v>-556.86556666666672</v>
      </c>
      <c r="T468" s="33">
        <v>21.25</v>
      </c>
      <c r="U468" s="31">
        <f t="shared" si="207"/>
        <v>460.41666666666669</v>
      </c>
      <c r="V468" s="32">
        <f t="shared" si="210"/>
        <v>-454.50723333333332</v>
      </c>
      <c r="W468" s="32">
        <f t="shared" si="210"/>
        <v>-552.56783333333328</v>
      </c>
      <c r="X468" s="32">
        <f t="shared" si="210"/>
        <v>-685.78223333333335</v>
      </c>
      <c r="Y468" s="3" t="s">
        <v>48</v>
      </c>
      <c r="Z468" s="32"/>
      <c r="AA468" s="32"/>
      <c r="AB468" s="32"/>
    </row>
    <row r="469" spans="1:28" s="29" customFormat="1" x14ac:dyDescent="0.25">
      <c r="A469" s="29" t="s">
        <v>126</v>
      </c>
      <c r="B469">
        <v>40</v>
      </c>
      <c r="C469" s="30" t="s">
        <v>131</v>
      </c>
      <c r="D469" s="30">
        <v>0.92510000000000003</v>
      </c>
      <c r="E469" s="2">
        <v>44378</v>
      </c>
      <c r="F469" s="2">
        <v>44742</v>
      </c>
      <c r="G469" s="30" t="s">
        <v>40</v>
      </c>
      <c r="H469" s="30" t="s">
        <v>38</v>
      </c>
      <c r="I469" s="31">
        <v>20.399999999999999</v>
      </c>
      <c r="J469" s="31">
        <f t="shared" si="205"/>
        <v>442</v>
      </c>
      <c r="K469" s="32">
        <f t="shared" si="208"/>
        <v>-288.82900000000006</v>
      </c>
      <c r="L469" s="32">
        <f t="shared" si="208"/>
        <v>-410.94220000000007</v>
      </c>
      <c r="M469" s="32">
        <f t="shared" si="208"/>
        <v>-892.91930000000002</v>
      </c>
      <c r="N469" s="32"/>
      <c r="O469" s="33">
        <v>26.35</v>
      </c>
      <c r="P469" s="31">
        <f t="shared" si="206"/>
        <v>570.91666666666663</v>
      </c>
      <c r="Q469" s="32">
        <f t="shared" si="209"/>
        <v>-344.00723333333337</v>
      </c>
      <c r="R469" s="32">
        <f t="shared" si="209"/>
        <v>-442.0678333333334</v>
      </c>
      <c r="S469" s="32">
        <f t="shared" si="209"/>
        <v>-575.28223333333347</v>
      </c>
      <c r="T469" s="33">
        <v>20</v>
      </c>
      <c r="U469" s="31">
        <f t="shared" si="207"/>
        <v>433.33333333333331</v>
      </c>
      <c r="V469" s="32">
        <f t="shared" si="210"/>
        <v>-481.59056666666669</v>
      </c>
      <c r="W469" s="32">
        <f t="shared" si="210"/>
        <v>-579.65116666666677</v>
      </c>
      <c r="X469" s="32">
        <f t="shared" si="210"/>
        <v>-712.86556666666684</v>
      </c>
      <c r="Y469" s="3" t="s">
        <v>48</v>
      </c>
      <c r="Z469" s="32"/>
      <c r="AA469" s="32"/>
      <c r="AB469" s="32"/>
    </row>
    <row r="470" spans="1:28" s="29" customFormat="1" x14ac:dyDescent="0.25">
      <c r="A470" s="29" t="s">
        <v>126</v>
      </c>
      <c r="B470">
        <v>40</v>
      </c>
      <c r="C470" s="30" t="s">
        <v>131</v>
      </c>
      <c r="D470" s="30">
        <v>0.92510000000000003</v>
      </c>
      <c r="E470" s="2">
        <v>44378</v>
      </c>
      <c r="F470" s="2">
        <v>44742</v>
      </c>
      <c r="G470" s="30" t="s">
        <v>41</v>
      </c>
      <c r="H470" s="30" t="s">
        <v>38</v>
      </c>
      <c r="I470" s="31">
        <v>18.75</v>
      </c>
      <c r="J470" s="31">
        <f t="shared" si="205"/>
        <v>406.25</v>
      </c>
      <c r="K470" s="32">
        <f t="shared" si="208"/>
        <v>-243.17020000000002</v>
      </c>
      <c r="L470" s="32">
        <f t="shared" si="208"/>
        <v>-347.70650000000001</v>
      </c>
      <c r="M470" s="32">
        <f t="shared" si="208"/>
        <v>-628.93690000000015</v>
      </c>
      <c r="N470" s="32"/>
      <c r="O470" s="33">
        <v>22.5</v>
      </c>
      <c r="P470" s="31">
        <f t="shared" si="206"/>
        <v>487.5</v>
      </c>
      <c r="Q470" s="32">
        <f t="shared" si="209"/>
        <v>-427.4239</v>
      </c>
      <c r="R470" s="32">
        <f t="shared" si="209"/>
        <v>-525.48450000000003</v>
      </c>
      <c r="S470" s="32">
        <f t="shared" si="209"/>
        <v>-658.69890000000009</v>
      </c>
      <c r="T470" s="33">
        <v>20</v>
      </c>
      <c r="U470" s="31">
        <f t="shared" si="207"/>
        <v>433.33333333333331</v>
      </c>
      <c r="V470" s="32">
        <f t="shared" si="210"/>
        <v>-481.59056666666669</v>
      </c>
      <c r="W470" s="32">
        <f t="shared" si="210"/>
        <v>-579.65116666666677</v>
      </c>
      <c r="X470" s="32">
        <f t="shared" si="210"/>
        <v>-712.86556666666684</v>
      </c>
      <c r="Y470" s="3" t="s">
        <v>48</v>
      </c>
      <c r="Z470" s="32"/>
      <c r="AA470" s="32"/>
      <c r="AB470" s="32"/>
    </row>
    <row r="471" spans="1:28" s="29" customFormat="1" x14ac:dyDescent="0.25">
      <c r="A471" s="29" t="s">
        <v>126</v>
      </c>
      <c r="B471">
        <v>40</v>
      </c>
      <c r="C471" s="30" t="s">
        <v>131</v>
      </c>
      <c r="D471" s="30">
        <v>0.92510000000000003</v>
      </c>
      <c r="E471" s="2">
        <v>44378</v>
      </c>
      <c r="F471" s="2">
        <v>44742</v>
      </c>
      <c r="G471" s="30" t="s">
        <v>42</v>
      </c>
      <c r="H471" s="30" t="s">
        <v>38</v>
      </c>
      <c r="I471" s="31">
        <v>18.75</v>
      </c>
      <c r="J471" s="31">
        <f t="shared" si="205"/>
        <v>406.25</v>
      </c>
      <c r="K471" s="32">
        <f t="shared" si="208"/>
        <v>-243.17020000000002</v>
      </c>
      <c r="L471" s="32">
        <f t="shared" si="208"/>
        <v>-347.70650000000001</v>
      </c>
      <c r="M471" s="32">
        <f t="shared" si="208"/>
        <v>-628.93690000000015</v>
      </c>
      <c r="N471" s="32"/>
      <c r="O471" s="33">
        <v>22.5</v>
      </c>
      <c r="P471" s="31">
        <f t="shared" si="206"/>
        <v>487.5</v>
      </c>
      <c r="Q471" s="32">
        <f t="shared" si="209"/>
        <v>-427.4239</v>
      </c>
      <c r="R471" s="32">
        <f t="shared" si="209"/>
        <v>-525.48450000000003</v>
      </c>
      <c r="S471" s="32">
        <f t="shared" si="209"/>
        <v>-658.69890000000009</v>
      </c>
      <c r="T471" s="33">
        <v>20</v>
      </c>
      <c r="U471" s="31">
        <f t="shared" si="207"/>
        <v>433.33333333333331</v>
      </c>
      <c r="V471" s="32">
        <f t="shared" si="210"/>
        <v>-481.59056666666669</v>
      </c>
      <c r="W471" s="32">
        <f t="shared" si="210"/>
        <v>-579.65116666666677</v>
      </c>
      <c r="X471" s="32">
        <f t="shared" si="210"/>
        <v>-712.86556666666684</v>
      </c>
      <c r="Y471" s="3" t="s">
        <v>48</v>
      </c>
      <c r="Z471" s="32"/>
      <c r="AA471" s="32"/>
      <c r="AB471" s="32"/>
    </row>
    <row r="472" spans="1:28" s="29" customFormat="1" x14ac:dyDescent="0.25">
      <c r="A472" s="29" t="s">
        <v>126</v>
      </c>
      <c r="B472">
        <v>40</v>
      </c>
      <c r="C472" s="30" t="s">
        <v>131</v>
      </c>
      <c r="D472" s="30">
        <v>0.92510000000000003</v>
      </c>
      <c r="E472" s="2">
        <v>44378</v>
      </c>
      <c r="F472" s="2">
        <v>44742</v>
      </c>
      <c r="G472" s="30" t="s">
        <v>43</v>
      </c>
      <c r="H472" s="30" t="s">
        <v>38</v>
      </c>
      <c r="I472" s="31">
        <v>18.75</v>
      </c>
      <c r="J472" s="31">
        <f t="shared" si="205"/>
        <v>406.25</v>
      </c>
      <c r="K472" s="32">
        <f t="shared" si="208"/>
        <v>-243.17020000000002</v>
      </c>
      <c r="L472" s="32">
        <f t="shared" si="208"/>
        <v>-347.70650000000001</v>
      </c>
      <c r="M472" s="32">
        <f t="shared" si="208"/>
        <v>-628.93690000000015</v>
      </c>
      <c r="N472" s="32"/>
      <c r="O472" s="33">
        <v>21</v>
      </c>
      <c r="P472" s="31">
        <f t="shared" si="206"/>
        <v>455</v>
      </c>
      <c r="Q472" s="32">
        <f t="shared" si="209"/>
        <v>-459.9239</v>
      </c>
      <c r="R472" s="32">
        <f t="shared" si="209"/>
        <v>-557.98450000000003</v>
      </c>
      <c r="S472" s="32">
        <f t="shared" si="209"/>
        <v>-691.19890000000009</v>
      </c>
      <c r="T472" s="33">
        <v>20</v>
      </c>
      <c r="U472" s="31">
        <f t="shared" si="207"/>
        <v>433.33333333333331</v>
      </c>
      <c r="V472" s="32">
        <f t="shared" si="210"/>
        <v>-481.59056666666669</v>
      </c>
      <c r="W472" s="32">
        <f t="shared" si="210"/>
        <v>-579.65116666666677</v>
      </c>
      <c r="X472" s="32">
        <f t="shared" si="210"/>
        <v>-712.86556666666684</v>
      </c>
      <c r="Y472" s="3" t="s">
        <v>48</v>
      </c>
      <c r="Z472" s="32"/>
      <c r="AA472" s="32"/>
      <c r="AB472" s="32"/>
    </row>
    <row r="473" spans="1:28" hidden="1" x14ac:dyDescent="0.25">
      <c r="A473" t="s">
        <v>126</v>
      </c>
      <c r="B473">
        <v>40</v>
      </c>
      <c r="C473" s="1" t="s">
        <v>131</v>
      </c>
      <c r="D473" s="1">
        <v>0.92510000000000003</v>
      </c>
      <c r="E473" s="2">
        <v>44378</v>
      </c>
      <c r="F473" s="2">
        <v>44742</v>
      </c>
      <c r="G473" s="1" t="s">
        <v>44</v>
      </c>
      <c r="H473" t="s">
        <v>38</v>
      </c>
      <c r="I473" s="3">
        <v>15.4</v>
      </c>
      <c r="J473" s="3">
        <f t="shared" si="205"/>
        <v>333.66666666666669</v>
      </c>
      <c r="O473" s="3">
        <v>16.399999999999999</v>
      </c>
      <c r="P473" s="3">
        <f t="shared" si="206"/>
        <v>355.33333333333331</v>
      </c>
      <c r="T473" s="3">
        <v>16.399999999999999</v>
      </c>
      <c r="U473" s="3">
        <f t="shared" si="207"/>
        <v>355.33333333333331</v>
      </c>
      <c r="Y473" s="3" t="s">
        <v>48</v>
      </c>
    </row>
    <row r="474" spans="1:28" hidden="1" x14ac:dyDescent="0.25">
      <c r="A474" t="s">
        <v>126</v>
      </c>
      <c r="B474">
        <v>40</v>
      </c>
      <c r="C474" s="1" t="s">
        <v>131</v>
      </c>
      <c r="D474" s="1">
        <v>0.92510000000000003</v>
      </c>
      <c r="E474" s="2">
        <v>44378</v>
      </c>
      <c r="F474" s="2">
        <v>44742</v>
      </c>
      <c r="G474" s="1" t="s">
        <v>45</v>
      </c>
      <c r="H474" t="s">
        <v>38</v>
      </c>
      <c r="I474" s="3">
        <v>28</v>
      </c>
      <c r="J474" s="3">
        <f t="shared" si="205"/>
        <v>606.66666666666663</v>
      </c>
      <c r="O474" s="3">
        <v>36</v>
      </c>
      <c r="P474" s="3">
        <f t="shared" si="206"/>
        <v>780</v>
      </c>
      <c r="T474" s="3">
        <v>25</v>
      </c>
      <c r="U474" s="3">
        <f t="shared" si="207"/>
        <v>541.66666666666663</v>
      </c>
      <c r="Y474" s="3" t="s">
        <v>48</v>
      </c>
    </row>
    <row r="475" spans="1:28" s="29" customFormat="1" x14ac:dyDescent="0.25">
      <c r="A475" s="29" t="s">
        <v>126</v>
      </c>
      <c r="B475">
        <v>62</v>
      </c>
      <c r="C475" s="30" t="s">
        <v>132</v>
      </c>
      <c r="D475" s="30">
        <v>0.92510000000000003</v>
      </c>
      <c r="E475" s="2">
        <v>44378</v>
      </c>
      <c r="F475" s="2">
        <v>44742</v>
      </c>
      <c r="G475" s="30" t="s">
        <v>37</v>
      </c>
      <c r="H475" s="30" t="s">
        <v>38</v>
      </c>
      <c r="I475" s="31">
        <v>40</v>
      </c>
      <c r="J475" s="31">
        <f t="shared" si="205"/>
        <v>866.66666666666663</v>
      </c>
      <c r="K475" s="32">
        <f t="shared" ref="K475:M480" si="211">IF($G475="INF",$J475-H$3*$D475,IF(OR($G475="TOD", $G475="2YR"),$J475-H$4*$D475,$J475-H$5*$D475))</f>
        <v>-395.16973333333351</v>
      </c>
      <c r="L475" s="32">
        <f t="shared" si="211"/>
        <v>-635.69573333333335</v>
      </c>
      <c r="M475" s="32">
        <f t="shared" si="211"/>
        <v>-843.84323333333339</v>
      </c>
      <c r="N475" s="32"/>
      <c r="O475" s="33">
        <v>36</v>
      </c>
      <c r="P475" s="31">
        <f t="shared" si="206"/>
        <v>780</v>
      </c>
      <c r="Q475" s="32">
        <f t="shared" ref="Q475:S480" si="212">IF($P475=0,0,$P475-(P$3*$D475))</f>
        <v>-134.9239</v>
      </c>
      <c r="R475" s="32">
        <f t="shared" si="212"/>
        <v>-232.98450000000003</v>
      </c>
      <c r="S475" s="32">
        <f t="shared" si="212"/>
        <v>-366.19890000000009</v>
      </c>
      <c r="T475" s="33">
        <v>30</v>
      </c>
      <c r="U475" s="31">
        <f t="shared" si="207"/>
        <v>650</v>
      </c>
      <c r="V475" s="32">
        <f t="shared" ref="V475:X480" si="213">IF($U475=0,0,$U475-(P$3*$D475))</f>
        <v>-264.9239</v>
      </c>
      <c r="W475" s="32">
        <f t="shared" si="213"/>
        <v>-362.98450000000003</v>
      </c>
      <c r="X475" s="32">
        <f t="shared" si="213"/>
        <v>-496.19890000000009</v>
      </c>
      <c r="Y475" s="3" t="s">
        <v>48</v>
      </c>
      <c r="Z475" s="32"/>
      <c r="AA475" s="32"/>
      <c r="AB475" s="32"/>
    </row>
    <row r="476" spans="1:28" s="29" customFormat="1" x14ac:dyDescent="0.25">
      <c r="A476" s="29" t="s">
        <v>126</v>
      </c>
      <c r="B476">
        <v>62</v>
      </c>
      <c r="C476" s="30" t="s">
        <v>132</v>
      </c>
      <c r="D476" s="30">
        <v>0.92510000000000003</v>
      </c>
      <c r="E476" s="2">
        <v>44378</v>
      </c>
      <c r="F476" s="2">
        <v>44742</v>
      </c>
      <c r="G476" s="30" t="s">
        <v>39</v>
      </c>
      <c r="H476" s="30" t="s">
        <v>38</v>
      </c>
      <c r="I476" s="31">
        <v>31.41</v>
      </c>
      <c r="J476" s="31">
        <f t="shared" si="205"/>
        <v>680.55000000000007</v>
      </c>
      <c r="K476" s="32">
        <f t="shared" si="211"/>
        <v>-50.278999999999996</v>
      </c>
      <c r="L476" s="32">
        <f t="shared" si="211"/>
        <v>-172.3922</v>
      </c>
      <c r="M476" s="32">
        <f t="shared" si="211"/>
        <v>-654.36929999999995</v>
      </c>
      <c r="N476" s="32"/>
      <c r="O476" s="33">
        <v>27.2</v>
      </c>
      <c r="P476" s="31">
        <f t="shared" si="206"/>
        <v>589.33333333333337</v>
      </c>
      <c r="Q476" s="32">
        <f t="shared" si="212"/>
        <v>-325.59056666666663</v>
      </c>
      <c r="R476" s="32">
        <f t="shared" si="212"/>
        <v>-423.65116666666665</v>
      </c>
      <c r="S476" s="32">
        <f t="shared" si="212"/>
        <v>-556.86556666666672</v>
      </c>
      <c r="T476" s="33">
        <v>21.28</v>
      </c>
      <c r="U476" s="31">
        <f t="shared" si="207"/>
        <v>461.06666666666666</v>
      </c>
      <c r="V476" s="32">
        <f t="shared" si="213"/>
        <v>-453.85723333333334</v>
      </c>
      <c r="W476" s="32">
        <f t="shared" si="213"/>
        <v>-551.91783333333342</v>
      </c>
      <c r="X476" s="32">
        <f t="shared" si="213"/>
        <v>-685.13223333333349</v>
      </c>
      <c r="Y476" s="3" t="s">
        <v>48</v>
      </c>
      <c r="Z476" s="32"/>
      <c r="AA476" s="32"/>
      <c r="AB476" s="32"/>
    </row>
    <row r="477" spans="1:28" s="29" customFormat="1" x14ac:dyDescent="0.25">
      <c r="A477" s="29" t="s">
        <v>126</v>
      </c>
      <c r="B477">
        <v>62</v>
      </c>
      <c r="C477" s="30" t="s">
        <v>132</v>
      </c>
      <c r="D477" s="30">
        <v>0.92510000000000003</v>
      </c>
      <c r="E477" s="2">
        <v>44378</v>
      </c>
      <c r="F477" s="2">
        <v>44742</v>
      </c>
      <c r="G477" s="30" t="s">
        <v>40</v>
      </c>
      <c r="H477" s="30" t="s">
        <v>38</v>
      </c>
      <c r="I477" s="31">
        <v>28.9</v>
      </c>
      <c r="J477" s="31">
        <f t="shared" si="205"/>
        <v>626.16666666666663</v>
      </c>
      <c r="K477" s="32">
        <f t="shared" si="211"/>
        <v>-104.66233333333344</v>
      </c>
      <c r="L477" s="32">
        <f t="shared" si="211"/>
        <v>-226.77553333333344</v>
      </c>
      <c r="M477" s="32">
        <f t="shared" si="211"/>
        <v>-708.75263333333339</v>
      </c>
      <c r="N477" s="32"/>
      <c r="O477" s="33">
        <v>26.35</v>
      </c>
      <c r="P477" s="31">
        <f t="shared" si="206"/>
        <v>570.91666666666663</v>
      </c>
      <c r="Q477" s="32">
        <f t="shared" si="212"/>
        <v>-344.00723333333337</v>
      </c>
      <c r="R477" s="32">
        <f t="shared" si="212"/>
        <v>-442.0678333333334</v>
      </c>
      <c r="S477" s="32">
        <f t="shared" si="212"/>
        <v>-575.28223333333347</v>
      </c>
      <c r="T477" s="33">
        <v>21.28</v>
      </c>
      <c r="U477" s="31">
        <f t="shared" si="207"/>
        <v>461.06666666666666</v>
      </c>
      <c r="V477" s="32">
        <f t="shared" si="213"/>
        <v>-453.85723333333334</v>
      </c>
      <c r="W477" s="32">
        <f t="shared" si="213"/>
        <v>-551.91783333333342</v>
      </c>
      <c r="X477" s="32">
        <f t="shared" si="213"/>
        <v>-685.13223333333349</v>
      </c>
      <c r="Y477" s="3" t="s">
        <v>48</v>
      </c>
      <c r="Z477" s="32"/>
      <c r="AA477" s="32"/>
      <c r="AB477" s="32"/>
    </row>
    <row r="478" spans="1:28" s="29" customFormat="1" x14ac:dyDescent="0.25">
      <c r="A478" s="29" t="s">
        <v>126</v>
      </c>
      <c r="B478">
        <v>62</v>
      </c>
      <c r="C478" s="30" t="s">
        <v>132</v>
      </c>
      <c r="D478" s="30">
        <v>0.92510000000000003</v>
      </c>
      <c r="E478" s="2">
        <v>44378</v>
      </c>
      <c r="F478" s="2">
        <v>44742</v>
      </c>
      <c r="G478" s="30" t="s">
        <v>41</v>
      </c>
      <c r="H478" s="30" t="s">
        <v>38</v>
      </c>
      <c r="I478" s="31">
        <v>24.3</v>
      </c>
      <c r="J478" s="31">
        <f t="shared" si="205"/>
        <v>526.5</v>
      </c>
      <c r="K478" s="32">
        <f t="shared" si="211"/>
        <v>-122.92020000000002</v>
      </c>
      <c r="L478" s="32">
        <f t="shared" si="211"/>
        <v>-227.45650000000001</v>
      </c>
      <c r="M478" s="32">
        <f t="shared" si="211"/>
        <v>-508.68690000000015</v>
      </c>
      <c r="N478" s="32"/>
      <c r="O478" s="33">
        <v>22.5</v>
      </c>
      <c r="P478" s="31">
        <f t="shared" si="206"/>
        <v>487.5</v>
      </c>
      <c r="Q478" s="32">
        <f t="shared" si="212"/>
        <v>-427.4239</v>
      </c>
      <c r="R478" s="32">
        <f t="shared" si="212"/>
        <v>-525.48450000000003</v>
      </c>
      <c r="S478" s="32">
        <f t="shared" si="212"/>
        <v>-658.69890000000009</v>
      </c>
      <c r="T478" s="33">
        <v>20</v>
      </c>
      <c r="U478" s="31">
        <f t="shared" si="207"/>
        <v>433.33333333333331</v>
      </c>
      <c r="V478" s="32">
        <f t="shared" si="213"/>
        <v>-481.59056666666669</v>
      </c>
      <c r="W478" s="32">
        <f t="shared" si="213"/>
        <v>-579.65116666666677</v>
      </c>
      <c r="X478" s="32">
        <f t="shared" si="213"/>
        <v>-712.86556666666684</v>
      </c>
      <c r="Y478" s="3" t="s">
        <v>48</v>
      </c>
      <c r="Z478" s="32"/>
      <c r="AA478" s="32"/>
      <c r="AB478" s="32"/>
    </row>
    <row r="479" spans="1:28" s="29" customFormat="1" x14ac:dyDescent="0.25">
      <c r="A479" s="29" t="s">
        <v>126</v>
      </c>
      <c r="B479">
        <v>62</v>
      </c>
      <c r="C479" s="30" t="s">
        <v>132</v>
      </c>
      <c r="D479" s="30">
        <v>0.92510000000000003</v>
      </c>
      <c r="E479" s="2">
        <v>44378</v>
      </c>
      <c r="F479" s="2">
        <v>44742</v>
      </c>
      <c r="G479" s="30" t="s">
        <v>42</v>
      </c>
      <c r="H479" s="30" t="s">
        <v>38</v>
      </c>
      <c r="I479" s="31">
        <v>22.5</v>
      </c>
      <c r="J479" s="31">
        <f t="shared" si="205"/>
        <v>487.5</v>
      </c>
      <c r="K479" s="32">
        <f t="shared" si="211"/>
        <v>-161.92020000000002</v>
      </c>
      <c r="L479" s="32">
        <f t="shared" si="211"/>
        <v>-266.45650000000001</v>
      </c>
      <c r="M479" s="32">
        <f t="shared" si="211"/>
        <v>-547.68690000000015</v>
      </c>
      <c r="N479" s="32"/>
      <c r="O479" s="33">
        <v>22.5</v>
      </c>
      <c r="P479" s="31">
        <f t="shared" si="206"/>
        <v>487.5</v>
      </c>
      <c r="Q479" s="32">
        <f t="shared" si="212"/>
        <v>-427.4239</v>
      </c>
      <c r="R479" s="32">
        <f t="shared" si="212"/>
        <v>-525.48450000000003</v>
      </c>
      <c r="S479" s="32">
        <f t="shared" si="212"/>
        <v>-658.69890000000009</v>
      </c>
      <c r="T479" s="33">
        <v>20</v>
      </c>
      <c r="U479" s="31">
        <f t="shared" si="207"/>
        <v>433.33333333333331</v>
      </c>
      <c r="V479" s="32">
        <f t="shared" si="213"/>
        <v>-481.59056666666669</v>
      </c>
      <c r="W479" s="32">
        <f t="shared" si="213"/>
        <v>-579.65116666666677</v>
      </c>
      <c r="X479" s="32">
        <f t="shared" si="213"/>
        <v>-712.86556666666684</v>
      </c>
      <c r="Y479" s="3" t="s">
        <v>48</v>
      </c>
      <c r="Z479" s="32"/>
      <c r="AA479" s="32"/>
      <c r="AB479" s="32"/>
    </row>
    <row r="480" spans="1:28" s="29" customFormat="1" x14ac:dyDescent="0.25">
      <c r="A480" s="29" t="s">
        <v>126</v>
      </c>
      <c r="B480">
        <v>62</v>
      </c>
      <c r="C480" s="30" t="s">
        <v>132</v>
      </c>
      <c r="D480" s="30">
        <v>0.92510000000000003</v>
      </c>
      <c r="E480" s="2">
        <v>44378</v>
      </c>
      <c r="F480" s="2">
        <v>44742</v>
      </c>
      <c r="G480" s="30" t="s">
        <v>43</v>
      </c>
      <c r="H480" s="30" t="s">
        <v>38</v>
      </c>
      <c r="I480" s="31">
        <v>22.5</v>
      </c>
      <c r="J480" s="31">
        <f t="shared" si="205"/>
        <v>487.5</v>
      </c>
      <c r="K480" s="32">
        <f t="shared" si="211"/>
        <v>-161.92020000000002</v>
      </c>
      <c r="L480" s="32">
        <f t="shared" si="211"/>
        <v>-266.45650000000001</v>
      </c>
      <c r="M480" s="32">
        <f t="shared" si="211"/>
        <v>-547.68690000000015</v>
      </c>
      <c r="N480" s="32"/>
      <c r="O480" s="33">
        <v>21</v>
      </c>
      <c r="P480" s="31">
        <f t="shared" si="206"/>
        <v>455</v>
      </c>
      <c r="Q480" s="32">
        <f t="shared" si="212"/>
        <v>-459.9239</v>
      </c>
      <c r="R480" s="32">
        <f t="shared" si="212"/>
        <v>-557.98450000000003</v>
      </c>
      <c r="S480" s="32">
        <f t="shared" si="212"/>
        <v>-691.19890000000009</v>
      </c>
      <c r="T480" s="33">
        <v>20</v>
      </c>
      <c r="U480" s="31">
        <f t="shared" si="207"/>
        <v>433.33333333333331</v>
      </c>
      <c r="V480" s="32">
        <f t="shared" si="213"/>
        <v>-481.59056666666669</v>
      </c>
      <c r="W480" s="32">
        <f t="shared" si="213"/>
        <v>-579.65116666666677</v>
      </c>
      <c r="X480" s="32">
        <f t="shared" si="213"/>
        <v>-712.86556666666684</v>
      </c>
      <c r="Y480" s="3" t="s">
        <v>48</v>
      </c>
      <c r="Z480" s="32"/>
      <c r="AA480" s="32"/>
      <c r="AB480" s="32"/>
    </row>
    <row r="481" spans="1:28" hidden="1" x14ac:dyDescent="0.25">
      <c r="A481" t="s">
        <v>126</v>
      </c>
      <c r="B481">
        <v>62</v>
      </c>
      <c r="C481" s="1" t="s">
        <v>132</v>
      </c>
      <c r="D481" s="1">
        <v>0.92510000000000003</v>
      </c>
      <c r="E481" s="2">
        <v>44378</v>
      </c>
      <c r="F481" s="2">
        <v>44742</v>
      </c>
      <c r="G481" s="1" t="s">
        <v>44</v>
      </c>
      <c r="H481" t="s">
        <v>38</v>
      </c>
      <c r="I481" s="3">
        <v>15.4</v>
      </c>
      <c r="J481" s="3">
        <f t="shared" si="205"/>
        <v>333.66666666666669</v>
      </c>
      <c r="O481" s="3">
        <v>16.399999999999999</v>
      </c>
      <c r="P481" s="3">
        <f t="shared" si="206"/>
        <v>355.33333333333331</v>
      </c>
      <c r="T481" s="3">
        <v>16.399999999999999</v>
      </c>
      <c r="U481" s="3">
        <f t="shared" si="207"/>
        <v>355.33333333333331</v>
      </c>
      <c r="Y481" s="3" t="s">
        <v>48</v>
      </c>
    </row>
    <row r="482" spans="1:28" hidden="1" x14ac:dyDescent="0.25">
      <c r="A482" t="s">
        <v>126</v>
      </c>
      <c r="B482">
        <v>62</v>
      </c>
      <c r="C482" s="1" t="s">
        <v>132</v>
      </c>
      <c r="D482" s="1">
        <v>0.92510000000000003</v>
      </c>
      <c r="E482" s="2">
        <v>44378</v>
      </c>
      <c r="F482" s="2">
        <v>44742</v>
      </c>
      <c r="G482" s="1" t="s">
        <v>45</v>
      </c>
      <c r="H482" t="s">
        <v>38</v>
      </c>
      <c r="I482" s="3">
        <v>40</v>
      </c>
      <c r="J482" s="3">
        <f t="shared" si="205"/>
        <v>866.66666666666663</v>
      </c>
      <c r="O482" s="3">
        <v>36</v>
      </c>
      <c r="P482" s="3">
        <f t="shared" si="206"/>
        <v>780</v>
      </c>
      <c r="T482" s="3">
        <v>30</v>
      </c>
      <c r="U482" s="3">
        <f t="shared" si="207"/>
        <v>650</v>
      </c>
      <c r="Y482" s="3" t="s">
        <v>48</v>
      </c>
    </row>
    <row r="483" spans="1:28" s="29" customFormat="1" x14ac:dyDescent="0.25">
      <c r="A483" s="29" t="s">
        <v>126</v>
      </c>
      <c r="B483">
        <v>65</v>
      </c>
      <c r="C483" s="30" t="s">
        <v>133</v>
      </c>
      <c r="D483" s="30">
        <v>0.95240000000000002</v>
      </c>
      <c r="E483" s="2">
        <v>44378</v>
      </c>
      <c r="F483" s="2">
        <v>44742</v>
      </c>
      <c r="G483" s="30" t="s">
        <v>37</v>
      </c>
      <c r="H483" s="30" t="s">
        <v>38</v>
      </c>
      <c r="I483" s="31">
        <v>34.64</v>
      </c>
      <c r="J483" s="31">
        <f t="shared" si="205"/>
        <v>750.5333333333333</v>
      </c>
      <c r="K483" s="32">
        <f t="shared" ref="K483:M488" si="214">IF($G483="INF",$J483-H$3*$D483,IF(OR($G483="TOD", $G483="2YR"),$J483-H$4*$D483,$J483-H$5*$D483))</f>
        <v>-548.54026666666664</v>
      </c>
      <c r="L483" s="32">
        <f t="shared" si="214"/>
        <v>-796.16426666666666</v>
      </c>
      <c r="M483" s="32">
        <f t="shared" si="214"/>
        <v>-1010.4542666666669</v>
      </c>
      <c r="N483" s="32"/>
      <c r="O483" s="33">
        <v>36</v>
      </c>
      <c r="P483" s="31">
        <f t="shared" si="206"/>
        <v>780</v>
      </c>
      <c r="Q483" s="32">
        <f t="shared" ref="Q483:S488" si="215">IF($P483=0,0,$P483-(P$3*$D483))</f>
        <v>-161.92360000000008</v>
      </c>
      <c r="R483" s="32">
        <f t="shared" si="215"/>
        <v>-262.87799999999993</v>
      </c>
      <c r="S483" s="32">
        <f t="shared" si="215"/>
        <v>-400.02359999999999</v>
      </c>
      <c r="T483" s="33">
        <v>35</v>
      </c>
      <c r="U483" s="31">
        <f t="shared" si="207"/>
        <v>758.33333333333337</v>
      </c>
      <c r="V483" s="32">
        <f t="shared" ref="V483:X488" si="216">IF($U483=0,0,$U483-(P$3*$D483))</f>
        <v>-183.59026666666671</v>
      </c>
      <c r="W483" s="32">
        <f t="shared" si="216"/>
        <v>-284.54466666666656</v>
      </c>
      <c r="X483" s="32">
        <f t="shared" si="216"/>
        <v>-421.69026666666662</v>
      </c>
      <c r="Y483" s="3" t="s">
        <v>48</v>
      </c>
      <c r="Z483" s="32"/>
      <c r="AA483" s="32"/>
      <c r="AB483" s="32"/>
    </row>
    <row r="484" spans="1:28" s="29" customFormat="1" x14ac:dyDescent="0.25">
      <c r="A484" s="29" t="s">
        <v>126</v>
      </c>
      <c r="B484">
        <v>65</v>
      </c>
      <c r="C484" s="30" t="s">
        <v>133</v>
      </c>
      <c r="D484" s="30">
        <v>0.95240000000000002</v>
      </c>
      <c r="E484" s="2">
        <v>44378</v>
      </c>
      <c r="F484" s="2">
        <v>44742</v>
      </c>
      <c r="G484" s="30" t="s">
        <v>39</v>
      </c>
      <c r="H484" s="30" t="s">
        <v>38</v>
      </c>
      <c r="I484" s="31">
        <v>23.8</v>
      </c>
      <c r="J484" s="31">
        <f t="shared" si="205"/>
        <v>515.66666666666663</v>
      </c>
      <c r="K484" s="32">
        <f t="shared" si="214"/>
        <v>-236.72933333333344</v>
      </c>
      <c r="L484" s="32">
        <f t="shared" si="214"/>
        <v>-362.44613333333336</v>
      </c>
      <c r="M484" s="32">
        <f t="shared" si="214"/>
        <v>-858.64653333333342</v>
      </c>
      <c r="N484" s="32"/>
      <c r="O484" s="33">
        <v>27.2</v>
      </c>
      <c r="P484" s="31">
        <f t="shared" si="206"/>
        <v>589.33333333333337</v>
      </c>
      <c r="Q484" s="32">
        <f t="shared" si="215"/>
        <v>-352.59026666666671</v>
      </c>
      <c r="R484" s="32">
        <f t="shared" si="215"/>
        <v>-453.54466666666656</v>
      </c>
      <c r="S484" s="32">
        <f t="shared" si="215"/>
        <v>-590.69026666666662</v>
      </c>
      <c r="T484" s="33">
        <v>27.2</v>
      </c>
      <c r="U484" s="31">
        <f t="shared" si="207"/>
        <v>589.33333333333337</v>
      </c>
      <c r="V484" s="32">
        <f t="shared" si="216"/>
        <v>-352.59026666666671</v>
      </c>
      <c r="W484" s="32">
        <f t="shared" si="216"/>
        <v>-453.54466666666656</v>
      </c>
      <c r="X484" s="32">
        <f t="shared" si="216"/>
        <v>-590.69026666666662</v>
      </c>
      <c r="Y484" s="3" t="s">
        <v>48</v>
      </c>
      <c r="Z484" s="32"/>
      <c r="AA484" s="32"/>
      <c r="AB484" s="32"/>
    </row>
    <row r="485" spans="1:28" s="29" customFormat="1" x14ac:dyDescent="0.25">
      <c r="A485" s="29" t="s">
        <v>126</v>
      </c>
      <c r="B485">
        <v>65</v>
      </c>
      <c r="C485" s="30" t="s">
        <v>133</v>
      </c>
      <c r="D485" s="30">
        <v>0.95240000000000002</v>
      </c>
      <c r="E485" s="2">
        <v>44378</v>
      </c>
      <c r="F485" s="2">
        <v>44742</v>
      </c>
      <c r="G485" s="30" t="s">
        <v>40</v>
      </c>
      <c r="H485" s="30" t="s">
        <v>38</v>
      </c>
      <c r="I485" s="31">
        <v>21.68</v>
      </c>
      <c r="J485" s="31">
        <f t="shared" si="205"/>
        <v>469.73333333333335</v>
      </c>
      <c r="K485" s="32">
        <f t="shared" si="214"/>
        <v>-282.66266666666672</v>
      </c>
      <c r="L485" s="32">
        <f t="shared" si="214"/>
        <v>-408.37946666666664</v>
      </c>
      <c r="M485" s="32">
        <f t="shared" si="214"/>
        <v>-904.5798666666667</v>
      </c>
      <c r="N485" s="32"/>
      <c r="O485" s="33">
        <v>26.35</v>
      </c>
      <c r="P485" s="31">
        <f t="shared" si="206"/>
        <v>570.91666666666663</v>
      </c>
      <c r="Q485" s="32">
        <f t="shared" si="215"/>
        <v>-371.00693333333345</v>
      </c>
      <c r="R485" s="32">
        <f t="shared" si="215"/>
        <v>-471.9613333333333</v>
      </c>
      <c r="S485" s="32">
        <f t="shared" si="215"/>
        <v>-609.10693333333336</v>
      </c>
      <c r="T485" s="33">
        <v>25.5</v>
      </c>
      <c r="U485" s="31">
        <f t="shared" si="207"/>
        <v>552.5</v>
      </c>
      <c r="V485" s="32">
        <f t="shared" si="216"/>
        <v>-389.42360000000008</v>
      </c>
      <c r="W485" s="32">
        <f t="shared" si="216"/>
        <v>-490.37799999999993</v>
      </c>
      <c r="X485" s="32">
        <f t="shared" si="216"/>
        <v>-627.52359999999999</v>
      </c>
      <c r="Y485" s="3" t="s">
        <v>48</v>
      </c>
      <c r="Z485" s="32"/>
      <c r="AA485" s="32"/>
      <c r="AB485" s="32"/>
    </row>
    <row r="486" spans="1:28" s="29" customFormat="1" x14ac:dyDescent="0.25">
      <c r="A486" s="29" t="s">
        <v>126</v>
      </c>
      <c r="B486">
        <v>65</v>
      </c>
      <c r="C486" s="30" t="s">
        <v>133</v>
      </c>
      <c r="D486" s="30">
        <v>0.95240000000000002</v>
      </c>
      <c r="E486" s="2">
        <v>44378</v>
      </c>
      <c r="F486" s="2">
        <v>44742</v>
      </c>
      <c r="G486" s="30" t="s">
        <v>41</v>
      </c>
      <c r="H486" s="30" t="s">
        <v>38</v>
      </c>
      <c r="I486" s="31">
        <v>18.559999999999999</v>
      </c>
      <c r="J486" s="31">
        <f t="shared" si="205"/>
        <v>402.13333333333327</v>
      </c>
      <c r="K486" s="32">
        <f t="shared" si="214"/>
        <v>-266.4514666666667</v>
      </c>
      <c r="L486" s="32">
        <f t="shared" si="214"/>
        <v>-374.07266666666675</v>
      </c>
      <c r="M486" s="32">
        <f t="shared" si="214"/>
        <v>-663.60226666666676</v>
      </c>
      <c r="N486" s="32"/>
      <c r="O486" s="33">
        <v>22.5</v>
      </c>
      <c r="P486" s="31">
        <f t="shared" si="206"/>
        <v>487.5</v>
      </c>
      <c r="Q486" s="32">
        <f t="shared" si="215"/>
        <v>-454.42360000000008</v>
      </c>
      <c r="R486" s="32">
        <f t="shared" si="215"/>
        <v>-555.37799999999993</v>
      </c>
      <c r="S486" s="32">
        <f t="shared" si="215"/>
        <v>-692.52359999999999</v>
      </c>
      <c r="T486" s="33">
        <v>22.5</v>
      </c>
      <c r="U486" s="31">
        <f t="shared" si="207"/>
        <v>487.5</v>
      </c>
      <c r="V486" s="32">
        <f t="shared" si="216"/>
        <v>-454.42360000000008</v>
      </c>
      <c r="W486" s="32">
        <f t="shared" si="216"/>
        <v>-555.37799999999993</v>
      </c>
      <c r="X486" s="32">
        <f t="shared" si="216"/>
        <v>-692.52359999999999</v>
      </c>
      <c r="Y486" s="3" t="s">
        <v>48</v>
      </c>
      <c r="Z486" s="32"/>
      <c r="AA486" s="32"/>
      <c r="AB486" s="32"/>
    </row>
    <row r="487" spans="1:28" s="29" customFormat="1" x14ac:dyDescent="0.25">
      <c r="A487" s="29" t="s">
        <v>126</v>
      </c>
      <c r="B487">
        <v>65</v>
      </c>
      <c r="C487" s="30" t="s">
        <v>133</v>
      </c>
      <c r="D487" s="30">
        <v>0.95240000000000002</v>
      </c>
      <c r="E487" s="2">
        <v>44378</v>
      </c>
      <c r="F487" s="2">
        <v>44742</v>
      </c>
      <c r="G487" s="30" t="s">
        <v>42</v>
      </c>
      <c r="H487" s="30" t="s">
        <v>38</v>
      </c>
      <c r="I487" s="31">
        <v>18.559999999999999</v>
      </c>
      <c r="J487" s="31">
        <f t="shared" si="205"/>
        <v>402.13333333333327</v>
      </c>
      <c r="K487" s="32">
        <f t="shared" si="214"/>
        <v>-266.4514666666667</v>
      </c>
      <c r="L487" s="32">
        <f t="shared" si="214"/>
        <v>-374.07266666666675</v>
      </c>
      <c r="M487" s="32">
        <f t="shared" si="214"/>
        <v>-663.60226666666676</v>
      </c>
      <c r="N487" s="32"/>
      <c r="O487" s="33">
        <v>22.5</v>
      </c>
      <c r="P487" s="31">
        <f t="shared" si="206"/>
        <v>487.5</v>
      </c>
      <c r="Q487" s="32">
        <f t="shared" si="215"/>
        <v>-454.42360000000008</v>
      </c>
      <c r="R487" s="32">
        <f t="shared" si="215"/>
        <v>-555.37799999999993</v>
      </c>
      <c r="S487" s="32">
        <f t="shared" si="215"/>
        <v>-692.52359999999999</v>
      </c>
      <c r="T487" s="33">
        <v>21</v>
      </c>
      <c r="U487" s="31">
        <f t="shared" si="207"/>
        <v>455</v>
      </c>
      <c r="V487" s="32">
        <f t="shared" si="216"/>
        <v>-486.92360000000008</v>
      </c>
      <c r="W487" s="32">
        <f t="shared" si="216"/>
        <v>-587.87799999999993</v>
      </c>
      <c r="X487" s="32">
        <f t="shared" si="216"/>
        <v>-725.02359999999999</v>
      </c>
      <c r="Y487" s="3" t="s">
        <v>48</v>
      </c>
      <c r="Z487" s="32"/>
      <c r="AA487" s="32"/>
      <c r="AB487" s="32"/>
    </row>
    <row r="488" spans="1:28" s="29" customFormat="1" x14ac:dyDescent="0.25">
      <c r="A488" s="29" t="s">
        <v>126</v>
      </c>
      <c r="B488">
        <v>65</v>
      </c>
      <c r="C488" s="30" t="s">
        <v>133</v>
      </c>
      <c r="D488" s="30">
        <v>0.95240000000000002</v>
      </c>
      <c r="E488" s="2">
        <v>44378</v>
      </c>
      <c r="F488" s="2">
        <v>44742</v>
      </c>
      <c r="G488" s="30" t="s">
        <v>43</v>
      </c>
      <c r="H488" s="30" t="s">
        <v>38</v>
      </c>
      <c r="I488" s="31">
        <v>18.190000000000001</v>
      </c>
      <c r="J488" s="31">
        <f t="shared" si="205"/>
        <v>394.11666666666673</v>
      </c>
      <c r="K488" s="32">
        <f t="shared" si="214"/>
        <v>-274.46813333333324</v>
      </c>
      <c r="L488" s="32">
        <f t="shared" si="214"/>
        <v>-382.08933333333329</v>
      </c>
      <c r="M488" s="32">
        <f t="shared" si="214"/>
        <v>-671.61893333333319</v>
      </c>
      <c r="N488" s="32"/>
      <c r="O488" s="33">
        <v>21</v>
      </c>
      <c r="P488" s="31">
        <f t="shared" si="206"/>
        <v>455</v>
      </c>
      <c r="Q488" s="32">
        <f t="shared" si="215"/>
        <v>-486.92360000000008</v>
      </c>
      <c r="R488" s="32">
        <f t="shared" si="215"/>
        <v>-587.87799999999993</v>
      </c>
      <c r="S488" s="32">
        <f t="shared" si="215"/>
        <v>-725.02359999999999</v>
      </c>
      <c r="T488" s="33">
        <v>20.78</v>
      </c>
      <c r="U488" s="31">
        <f t="shared" si="207"/>
        <v>450.23333333333335</v>
      </c>
      <c r="V488" s="32">
        <f t="shared" si="216"/>
        <v>-491.69026666666673</v>
      </c>
      <c r="W488" s="32">
        <f t="shared" si="216"/>
        <v>-592.64466666666658</v>
      </c>
      <c r="X488" s="32">
        <f t="shared" si="216"/>
        <v>-729.79026666666664</v>
      </c>
      <c r="Y488" s="3" t="s">
        <v>48</v>
      </c>
      <c r="Z488" s="32"/>
      <c r="AA488" s="32"/>
      <c r="AB488" s="32"/>
    </row>
    <row r="489" spans="1:28" hidden="1" x14ac:dyDescent="0.25">
      <c r="A489" t="s">
        <v>126</v>
      </c>
      <c r="B489">
        <v>65</v>
      </c>
      <c r="C489" s="1" t="s">
        <v>133</v>
      </c>
      <c r="D489" s="1">
        <v>0.95240000000000002</v>
      </c>
      <c r="E489" s="2">
        <v>44378</v>
      </c>
      <c r="F489" s="2">
        <v>44742</v>
      </c>
      <c r="G489" s="1" t="s">
        <v>44</v>
      </c>
      <c r="H489" t="s">
        <v>38</v>
      </c>
      <c r="I489" s="3">
        <v>15.4</v>
      </c>
      <c r="J489" s="3">
        <f t="shared" si="205"/>
        <v>333.66666666666669</v>
      </c>
      <c r="O489" s="3">
        <v>16.399999999999999</v>
      </c>
      <c r="P489" s="3">
        <f t="shared" si="206"/>
        <v>355.33333333333331</v>
      </c>
      <c r="T489" s="3">
        <v>16.399999999999999</v>
      </c>
      <c r="U489" s="3">
        <f t="shared" si="207"/>
        <v>355.33333333333331</v>
      </c>
      <c r="Y489" s="3" t="s">
        <v>48</v>
      </c>
    </row>
    <row r="490" spans="1:28" hidden="1" x14ac:dyDescent="0.25">
      <c r="A490" t="s">
        <v>126</v>
      </c>
      <c r="B490">
        <v>65</v>
      </c>
      <c r="C490" s="1" t="s">
        <v>133</v>
      </c>
      <c r="D490" s="1">
        <v>0.95240000000000002</v>
      </c>
      <c r="E490" s="2">
        <v>44378</v>
      </c>
      <c r="F490" s="2">
        <v>44742</v>
      </c>
      <c r="G490" s="1" t="s">
        <v>45</v>
      </c>
      <c r="H490" t="s">
        <v>38</v>
      </c>
      <c r="I490" s="3">
        <v>34.64</v>
      </c>
      <c r="J490" s="3">
        <f t="shared" si="205"/>
        <v>750.5333333333333</v>
      </c>
      <c r="O490" s="3">
        <v>36</v>
      </c>
      <c r="P490" s="3">
        <f t="shared" si="206"/>
        <v>780</v>
      </c>
      <c r="T490" s="3">
        <v>35</v>
      </c>
      <c r="U490" s="3">
        <f t="shared" si="207"/>
        <v>758.33333333333337</v>
      </c>
      <c r="Y490" s="3" t="s">
        <v>48</v>
      </c>
    </row>
    <row r="491" spans="1:28" x14ac:dyDescent="0.25">
      <c r="A491" t="s">
        <v>134</v>
      </c>
      <c r="B491">
        <v>46</v>
      </c>
      <c r="C491" s="1" t="s">
        <v>135</v>
      </c>
      <c r="D491" s="1">
        <v>0.99129999999999996</v>
      </c>
      <c r="E491" s="2">
        <v>44378</v>
      </c>
      <c r="F491" s="2">
        <v>44742</v>
      </c>
      <c r="G491" s="1" t="s">
        <v>37</v>
      </c>
      <c r="H491" s="1" t="s">
        <v>38</v>
      </c>
      <c r="I491" s="3">
        <v>42</v>
      </c>
      <c r="J491" s="3">
        <f t="shared" si="205"/>
        <v>910</v>
      </c>
      <c r="K491" s="34">
        <f t="shared" ref="K491:M496" si="217">IF($G491="INF",$J491-H$3*$D491,IF(OR($G491="TOD", $G491="2YR"),$J491-H$4*$D491,$J491-H$5*$D491))</f>
        <v>-442.13319999999999</v>
      </c>
      <c r="L491" s="34">
        <f t="shared" si="217"/>
        <v>-699.87120000000004</v>
      </c>
      <c r="M491" s="34">
        <f t="shared" si="217"/>
        <v>-922.91369999999984</v>
      </c>
      <c r="N491" s="34"/>
      <c r="O491" s="13">
        <v>36</v>
      </c>
      <c r="P491" s="3">
        <f t="shared" si="206"/>
        <v>780</v>
      </c>
      <c r="Q491" s="34">
        <f t="shared" ref="Q491:S496" si="218">IF($P491=0,0,$P491-(P$3*$D491))</f>
        <v>-200.39569999999992</v>
      </c>
      <c r="R491" s="34">
        <f t="shared" si="218"/>
        <v>-305.47350000000006</v>
      </c>
      <c r="S491" s="34">
        <f t="shared" si="218"/>
        <v>-448.22069999999985</v>
      </c>
      <c r="T491" s="13">
        <v>35</v>
      </c>
      <c r="U491" s="3">
        <f t="shared" si="207"/>
        <v>758.33333333333337</v>
      </c>
      <c r="V491" s="34">
        <f t="shared" ref="V491:X496" si="219">IF($U491=0,0,$U491-(P$3*$D491))</f>
        <v>-222.06236666666655</v>
      </c>
      <c r="W491" s="34">
        <f t="shared" si="219"/>
        <v>-327.14016666666669</v>
      </c>
      <c r="X491" s="34">
        <f t="shared" si="219"/>
        <v>-469.88736666666648</v>
      </c>
      <c r="Y491" s="3" t="s">
        <v>48</v>
      </c>
      <c r="Z491" s="34"/>
      <c r="AA491" s="34"/>
      <c r="AB491" s="34"/>
    </row>
    <row r="492" spans="1:28" x14ac:dyDescent="0.25">
      <c r="A492" t="s">
        <v>134</v>
      </c>
      <c r="B492">
        <v>46</v>
      </c>
      <c r="C492" s="1" t="s">
        <v>135</v>
      </c>
      <c r="D492" s="1">
        <v>0.99129999999999996</v>
      </c>
      <c r="E492" s="2">
        <v>44378</v>
      </c>
      <c r="F492" s="2">
        <v>44742</v>
      </c>
      <c r="G492" s="1" t="s">
        <v>39</v>
      </c>
      <c r="H492" s="1" t="s">
        <v>38</v>
      </c>
      <c r="I492" s="3">
        <v>29.75</v>
      </c>
      <c r="J492" s="3">
        <f t="shared" si="205"/>
        <v>644.58333333333337</v>
      </c>
      <c r="K492" s="34">
        <f t="shared" si="217"/>
        <v>-138.54366666666658</v>
      </c>
      <c r="L492" s="34">
        <f t="shared" si="217"/>
        <v>-269.39526666666654</v>
      </c>
      <c r="M492" s="34">
        <f t="shared" si="217"/>
        <v>-785.86256666666657</v>
      </c>
      <c r="N492" s="34"/>
      <c r="O492" s="13">
        <v>27.2</v>
      </c>
      <c r="P492" s="3">
        <f t="shared" si="206"/>
        <v>589.33333333333337</v>
      </c>
      <c r="Q492" s="34">
        <f t="shared" si="218"/>
        <v>-391.06236666666655</v>
      </c>
      <c r="R492" s="34">
        <f t="shared" si="218"/>
        <v>-496.14016666666669</v>
      </c>
      <c r="S492" s="34">
        <f t="shared" si="218"/>
        <v>-638.88736666666648</v>
      </c>
      <c r="T492" s="13">
        <v>27.2</v>
      </c>
      <c r="U492" s="3">
        <f t="shared" si="207"/>
        <v>589.33333333333337</v>
      </c>
      <c r="V492" s="34">
        <f t="shared" si="219"/>
        <v>-391.06236666666655</v>
      </c>
      <c r="W492" s="34">
        <f t="shared" si="219"/>
        <v>-496.14016666666669</v>
      </c>
      <c r="X492" s="34">
        <f t="shared" si="219"/>
        <v>-638.88736666666648</v>
      </c>
      <c r="Y492" s="3" t="s">
        <v>48</v>
      </c>
      <c r="Z492" s="34"/>
      <c r="AA492" s="34"/>
      <c r="AB492" s="34"/>
    </row>
    <row r="493" spans="1:28" x14ac:dyDescent="0.25">
      <c r="A493" t="s">
        <v>134</v>
      </c>
      <c r="B493">
        <v>46</v>
      </c>
      <c r="C493" s="1" t="s">
        <v>135</v>
      </c>
      <c r="D493" s="1">
        <v>0.99129999999999996</v>
      </c>
      <c r="E493" s="2">
        <v>44378</v>
      </c>
      <c r="F493" s="2">
        <v>44742</v>
      </c>
      <c r="G493" s="1" t="s">
        <v>40</v>
      </c>
      <c r="H493" s="1" t="s">
        <v>38</v>
      </c>
      <c r="I493" s="3">
        <v>28.05</v>
      </c>
      <c r="J493" s="3">
        <f t="shared" si="205"/>
        <v>607.75</v>
      </c>
      <c r="K493" s="34">
        <f t="shared" si="217"/>
        <v>-175.37699999999995</v>
      </c>
      <c r="L493" s="34">
        <f t="shared" si="217"/>
        <v>-306.22859999999991</v>
      </c>
      <c r="M493" s="34">
        <f t="shared" si="217"/>
        <v>-822.69589999999994</v>
      </c>
      <c r="N493" s="34"/>
      <c r="O493" s="13">
        <v>27.2</v>
      </c>
      <c r="P493" s="3">
        <f t="shared" si="206"/>
        <v>589.33333333333337</v>
      </c>
      <c r="Q493" s="34">
        <f t="shared" si="218"/>
        <v>-391.06236666666655</v>
      </c>
      <c r="R493" s="34">
        <f t="shared" si="218"/>
        <v>-496.14016666666669</v>
      </c>
      <c r="S493" s="34">
        <f t="shared" si="218"/>
        <v>-638.88736666666648</v>
      </c>
      <c r="T493" s="13">
        <v>27.2</v>
      </c>
      <c r="U493" s="3">
        <f t="shared" si="207"/>
        <v>589.33333333333337</v>
      </c>
      <c r="V493" s="34">
        <f t="shared" si="219"/>
        <v>-391.06236666666655</v>
      </c>
      <c r="W493" s="34">
        <f t="shared" si="219"/>
        <v>-496.14016666666669</v>
      </c>
      <c r="X493" s="34">
        <f t="shared" si="219"/>
        <v>-638.88736666666648</v>
      </c>
      <c r="Y493" s="3" t="s">
        <v>48</v>
      </c>
      <c r="Z493" s="34"/>
      <c r="AA493" s="34"/>
      <c r="AB493" s="34"/>
    </row>
    <row r="494" spans="1:28" x14ac:dyDescent="0.25">
      <c r="A494" t="s">
        <v>134</v>
      </c>
      <c r="B494">
        <v>46</v>
      </c>
      <c r="C494" s="1" t="s">
        <v>135</v>
      </c>
      <c r="D494" s="1">
        <v>0.99129999999999996</v>
      </c>
      <c r="E494" s="2">
        <v>44378</v>
      </c>
      <c r="F494" s="2">
        <v>44742</v>
      </c>
      <c r="G494" s="1" t="s">
        <v>41</v>
      </c>
      <c r="H494" s="1" t="s">
        <v>38</v>
      </c>
      <c r="I494" s="3">
        <v>24</v>
      </c>
      <c r="J494" s="3">
        <f t="shared" si="205"/>
        <v>520</v>
      </c>
      <c r="K494" s="34">
        <f t="shared" si="217"/>
        <v>-175.89260000000002</v>
      </c>
      <c r="L494" s="34">
        <f t="shared" si="217"/>
        <v>-287.90949999999998</v>
      </c>
      <c r="M494" s="34">
        <f t="shared" si="217"/>
        <v>-589.26469999999995</v>
      </c>
      <c r="N494" s="34"/>
      <c r="O494" s="13">
        <v>24</v>
      </c>
      <c r="P494" s="3">
        <f t="shared" si="206"/>
        <v>520</v>
      </c>
      <c r="Q494" s="34">
        <f t="shared" si="218"/>
        <v>-460.39569999999992</v>
      </c>
      <c r="R494" s="34">
        <f t="shared" si="218"/>
        <v>-565.47350000000006</v>
      </c>
      <c r="S494" s="34">
        <f t="shared" si="218"/>
        <v>-708.22069999999985</v>
      </c>
      <c r="T494" s="13">
        <v>24</v>
      </c>
      <c r="U494" s="3">
        <f t="shared" si="207"/>
        <v>520</v>
      </c>
      <c r="V494" s="34">
        <f t="shared" si="219"/>
        <v>-460.39569999999992</v>
      </c>
      <c r="W494" s="34">
        <f t="shared" si="219"/>
        <v>-565.47350000000006</v>
      </c>
      <c r="X494" s="34">
        <f t="shared" si="219"/>
        <v>-708.22069999999985</v>
      </c>
      <c r="Y494" s="3" t="s">
        <v>48</v>
      </c>
      <c r="Z494" s="34"/>
      <c r="AA494" s="34"/>
      <c r="AB494" s="34"/>
    </row>
    <row r="495" spans="1:28" x14ac:dyDescent="0.25">
      <c r="A495" t="s">
        <v>134</v>
      </c>
      <c r="B495">
        <v>46</v>
      </c>
      <c r="C495" s="1" t="s">
        <v>135</v>
      </c>
      <c r="D495" s="1">
        <v>0.99129999999999996</v>
      </c>
      <c r="E495" s="2">
        <v>44378</v>
      </c>
      <c r="F495" s="2">
        <v>44742</v>
      </c>
      <c r="G495" s="1" t="s">
        <v>42</v>
      </c>
      <c r="H495" s="1" t="s">
        <v>38</v>
      </c>
      <c r="I495" s="3">
        <v>24</v>
      </c>
      <c r="J495" s="3">
        <f t="shared" si="205"/>
        <v>520</v>
      </c>
      <c r="K495" s="34">
        <f t="shared" si="217"/>
        <v>-175.89260000000002</v>
      </c>
      <c r="L495" s="34">
        <f t="shared" si="217"/>
        <v>-287.90949999999998</v>
      </c>
      <c r="M495" s="34">
        <f t="shared" si="217"/>
        <v>-589.26469999999995</v>
      </c>
      <c r="N495" s="34"/>
      <c r="O495" s="13">
        <v>23.25</v>
      </c>
      <c r="P495" s="3">
        <f t="shared" si="206"/>
        <v>503.75</v>
      </c>
      <c r="Q495" s="34">
        <f t="shared" si="218"/>
        <v>-476.64569999999992</v>
      </c>
      <c r="R495" s="34">
        <f t="shared" si="218"/>
        <v>-581.72350000000006</v>
      </c>
      <c r="S495" s="34">
        <f t="shared" si="218"/>
        <v>-724.47069999999985</v>
      </c>
      <c r="T495" s="13">
        <v>22.5</v>
      </c>
      <c r="U495" s="3">
        <f t="shared" si="207"/>
        <v>487.5</v>
      </c>
      <c r="V495" s="34">
        <f t="shared" si="219"/>
        <v>-492.89569999999992</v>
      </c>
      <c r="W495" s="34">
        <f t="shared" si="219"/>
        <v>-597.97350000000006</v>
      </c>
      <c r="X495" s="34">
        <f t="shared" si="219"/>
        <v>-740.72069999999985</v>
      </c>
      <c r="Y495" s="3" t="s">
        <v>48</v>
      </c>
      <c r="Z495" s="34"/>
      <c r="AA495" s="34"/>
      <c r="AB495" s="34"/>
    </row>
    <row r="496" spans="1:28" x14ac:dyDescent="0.25">
      <c r="A496" t="s">
        <v>134</v>
      </c>
      <c r="B496">
        <v>46</v>
      </c>
      <c r="C496" s="1" t="s">
        <v>135</v>
      </c>
      <c r="D496" s="1">
        <v>0.99129999999999996</v>
      </c>
      <c r="E496" s="2">
        <v>44378</v>
      </c>
      <c r="F496" s="2">
        <v>44742</v>
      </c>
      <c r="G496" s="1" t="s">
        <v>43</v>
      </c>
      <c r="H496" s="1" t="s">
        <v>38</v>
      </c>
      <c r="I496" s="3">
        <v>24</v>
      </c>
      <c r="J496" s="3">
        <f t="shared" si="205"/>
        <v>520</v>
      </c>
      <c r="K496" s="34">
        <f t="shared" si="217"/>
        <v>-175.89260000000002</v>
      </c>
      <c r="L496" s="34">
        <f t="shared" si="217"/>
        <v>-287.90949999999998</v>
      </c>
      <c r="M496" s="34">
        <f t="shared" si="217"/>
        <v>-589.26469999999995</v>
      </c>
      <c r="N496" s="34"/>
      <c r="O496" s="13">
        <v>23.25</v>
      </c>
      <c r="P496" s="3">
        <f t="shared" si="206"/>
        <v>503.75</v>
      </c>
      <c r="Q496" s="34">
        <f t="shared" si="218"/>
        <v>-476.64569999999992</v>
      </c>
      <c r="R496" s="34">
        <f t="shared" si="218"/>
        <v>-581.72350000000006</v>
      </c>
      <c r="S496" s="34">
        <f t="shared" si="218"/>
        <v>-724.47069999999985</v>
      </c>
      <c r="T496" s="13">
        <v>22.5</v>
      </c>
      <c r="U496" s="3">
        <f t="shared" si="207"/>
        <v>487.5</v>
      </c>
      <c r="V496" s="34">
        <f t="shared" si="219"/>
        <v>-492.89569999999992</v>
      </c>
      <c r="W496" s="34">
        <f t="shared" si="219"/>
        <v>-597.97350000000006</v>
      </c>
      <c r="X496" s="34">
        <f t="shared" si="219"/>
        <v>-740.72069999999985</v>
      </c>
      <c r="Y496" s="3" t="s">
        <v>48</v>
      </c>
      <c r="Z496" s="34"/>
      <c r="AA496" s="34"/>
      <c r="AB496" s="34"/>
    </row>
    <row r="497" spans="1:28" hidden="1" x14ac:dyDescent="0.25">
      <c r="A497" t="s">
        <v>134</v>
      </c>
      <c r="B497">
        <v>46</v>
      </c>
      <c r="C497" s="1" t="s">
        <v>135</v>
      </c>
      <c r="D497" s="1">
        <v>0.99129999999999996</v>
      </c>
      <c r="E497" s="2">
        <v>44378</v>
      </c>
      <c r="F497" s="2">
        <v>44742</v>
      </c>
      <c r="G497" s="1" t="s">
        <v>44</v>
      </c>
      <c r="H497" t="s">
        <v>38</v>
      </c>
      <c r="I497" s="3">
        <v>18</v>
      </c>
      <c r="J497" s="3">
        <f t="shared" si="205"/>
        <v>390</v>
      </c>
      <c r="O497" s="3">
        <v>17</v>
      </c>
      <c r="P497" s="3">
        <f t="shared" si="206"/>
        <v>368.33333333333331</v>
      </c>
      <c r="T497" s="3">
        <v>15.88</v>
      </c>
      <c r="U497" s="3">
        <f t="shared" si="207"/>
        <v>344.06666666666666</v>
      </c>
      <c r="Y497" s="3" t="s">
        <v>48</v>
      </c>
    </row>
    <row r="498" spans="1:28" hidden="1" x14ac:dyDescent="0.25">
      <c r="A498" t="s">
        <v>134</v>
      </c>
      <c r="B498">
        <v>46</v>
      </c>
      <c r="C498" s="1" t="s">
        <v>135</v>
      </c>
      <c r="D498" s="1">
        <v>0.99129999999999996</v>
      </c>
      <c r="E498" s="2">
        <v>44378</v>
      </c>
      <c r="F498" s="2">
        <v>44742</v>
      </c>
      <c r="G498" s="1" t="s">
        <v>45</v>
      </c>
      <c r="H498" t="s">
        <v>38</v>
      </c>
      <c r="I498" s="3">
        <v>49</v>
      </c>
      <c r="J498" s="3">
        <f t="shared" si="205"/>
        <v>1061.6666666666667</v>
      </c>
      <c r="O498" s="3">
        <v>42</v>
      </c>
      <c r="P498" s="3">
        <f t="shared" si="206"/>
        <v>910</v>
      </c>
      <c r="T498" s="3">
        <v>40.96</v>
      </c>
      <c r="U498" s="3">
        <f t="shared" si="207"/>
        <v>887.4666666666667</v>
      </c>
      <c r="Y498" s="3" t="s">
        <v>48</v>
      </c>
    </row>
    <row r="499" spans="1:28" x14ac:dyDescent="0.25">
      <c r="A499" t="s">
        <v>134</v>
      </c>
      <c r="B499">
        <v>66</v>
      </c>
      <c r="C499" s="1" t="s">
        <v>136</v>
      </c>
      <c r="D499" s="1">
        <v>0.98240000000000005</v>
      </c>
      <c r="E499" s="2">
        <v>44378</v>
      </c>
      <c r="F499" s="2">
        <v>44742</v>
      </c>
      <c r="G499" s="1" t="s">
        <v>37</v>
      </c>
      <c r="H499" s="1" t="s">
        <v>38</v>
      </c>
      <c r="I499" s="3">
        <v>30</v>
      </c>
      <c r="J499" s="3">
        <f t="shared" si="205"/>
        <v>650</v>
      </c>
      <c r="K499" s="34">
        <f t="shared" ref="K499:M504" si="220">IF($G499="INF",$J499-H$3*$D499,IF(OR($G499="TOD", $G499="2YR"),$J499-H$4*$D499,$J499-H$5*$D499))</f>
        <v>-689.99360000000001</v>
      </c>
      <c r="L499" s="34">
        <f t="shared" si="220"/>
        <v>-945.41759999999999</v>
      </c>
      <c r="M499" s="34">
        <f t="shared" si="220"/>
        <v>-1166.4576000000002</v>
      </c>
      <c r="N499" s="34"/>
      <c r="O499" s="13">
        <v>36</v>
      </c>
      <c r="P499" s="3">
        <f t="shared" si="206"/>
        <v>780</v>
      </c>
      <c r="Q499" s="34">
        <f t="shared" ref="Q499:S504" si="221">IF($P499=0,0,$P499-(P$3*$D499))</f>
        <v>-191.59360000000004</v>
      </c>
      <c r="R499" s="34">
        <f t="shared" si="221"/>
        <v>-295.72800000000007</v>
      </c>
      <c r="S499" s="34">
        <f t="shared" si="221"/>
        <v>-437.19360000000006</v>
      </c>
      <c r="T499" s="13">
        <v>35</v>
      </c>
      <c r="U499" s="3">
        <f t="shared" si="207"/>
        <v>758.33333333333337</v>
      </c>
      <c r="V499" s="34">
        <f t="shared" ref="V499:X504" si="222">IF($U499=0,0,$U499-(P$3*$D499))</f>
        <v>-213.26026666666667</v>
      </c>
      <c r="W499" s="34">
        <f t="shared" si="222"/>
        <v>-317.39466666666669</v>
      </c>
      <c r="X499" s="34">
        <f t="shared" si="222"/>
        <v>-458.86026666666669</v>
      </c>
      <c r="Y499" s="3" t="s">
        <v>48</v>
      </c>
      <c r="Z499" s="34"/>
      <c r="AA499" s="34"/>
      <c r="AB499" s="34"/>
    </row>
    <row r="500" spans="1:28" x14ac:dyDescent="0.25">
      <c r="A500" t="s">
        <v>134</v>
      </c>
      <c r="B500">
        <v>66</v>
      </c>
      <c r="C500" s="1" t="s">
        <v>136</v>
      </c>
      <c r="D500" s="1">
        <v>0.98240000000000005</v>
      </c>
      <c r="E500" s="2">
        <v>44378</v>
      </c>
      <c r="F500" s="2">
        <v>44742</v>
      </c>
      <c r="G500" s="1" t="s">
        <v>39</v>
      </c>
      <c r="H500" s="1" t="s">
        <v>38</v>
      </c>
      <c r="I500" s="3">
        <v>26</v>
      </c>
      <c r="J500" s="3">
        <f t="shared" si="205"/>
        <v>563.33333333333337</v>
      </c>
      <c r="K500" s="34">
        <f t="shared" si="220"/>
        <v>-212.76266666666663</v>
      </c>
      <c r="L500" s="34">
        <f t="shared" si="220"/>
        <v>-342.4394666666667</v>
      </c>
      <c r="M500" s="34">
        <f t="shared" si="220"/>
        <v>-854.26986666666664</v>
      </c>
      <c r="N500" s="34"/>
      <c r="O500" s="13">
        <v>27.2</v>
      </c>
      <c r="P500" s="3">
        <f t="shared" si="206"/>
        <v>589.33333333333337</v>
      </c>
      <c r="Q500" s="34">
        <f t="shared" si="221"/>
        <v>-382.26026666666667</v>
      </c>
      <c r="R500" s="34">
        <f t="shared" si="221"/>
        <v>-486.39466666666669</v>
      </c>
      <c r="S500" s="34">
        <f t="shared" si="221"/>
        <v>-627.86026666666669</v>
      </c>
      <c r="T500" s="13">
        <v>27.2</v>
      </c>
      <c r="U500" s="3">
        <f t="shared" si="207"/>
        <v>589.33333333333337</v>
      </c>
      <c r="V500" s="34">
        <f t="shared" si="222"/>
        <v>-382.26026666666667</v>
      </c>
      <c r="W500" s="34">
        <f t="shared" si="222"/>
        <v>-486.39466666666669</v>
      </c>
      <c r="X500" s="34">
        <f t="shared" si="222"/>
        <v>-627.86026666666669</v>
      </c>
      <c r="Y500" s="3" t="s">
        <v>48</v>
      </c>
      <c r="Z500" s="34"/>
      <c r="AA500" s="34"/>
      <c r="AB500" s="34"/>
    </row>
    <row r="501" spans="1:28" x14ac:dyDescent="0.25">
      <c r="A501" t="s">
        <v>134</v>
      </c>
      <c r="B501">
        <v>66</v>
      </c>
      <c r="C501" s="1" t="s">
        <v>136</v>
      </c>
      <c r="D501" s="1">
        <v>0.98240000000000005</v>
      </c>
      <c r="E501" s="2">
        <v>44378</v>
      </c>
      <c r="F501" s="2">
        <v>44742</v>
      </c>
      <c r="G501" s="1" t="s">
        <v>40</v>
      </c>
      <c r="H501" s="1" t="s">
        <v>38</v>
      </c>
      <c r="I501" s="3">
        <v>24.5</v>
      </c>
      <c r="J501" s="3">
        <f t="shared" si="205"/>
        <v>530.83333333333337</v>
      </c>
      <c r="K501" s="34">
        <f t="shared" si="220"/>
        <v>-245.26266666666663</v>
      </c>
      <c r="L501" s="34">
        <f t="shared" si="220"/>
        <v>-374.9394666666667</v>
      </c>
      <c r="M501" s="34">
        <f t="shared" si="220"/>
        <v>-886.76986666666664</v>
      </c>
      <c r="N501" s="34"/>
      <c r="O501" s="13">
        <v>27.05</v>
      </c>
      <c r="P501" s="3">
        <f t="shared" si="206"/>
        <v>586.08333333333337</v>
      </c>
      <c r="Q501" s="34">
        <f t="shared" si="221"/>
        <v>-385.51026666666667</v>
      </c>
      <c r="R501" s="34">
        <f t="shared" si="221"/>
        <v>-489.64466666666669</v>
      </c>
      <c r="S501" s="34">
        <f t="shared" si="221"/>
        <v>-631.11026666666669</v>
      </c>
      <c r="T501" s="13">
        <v>25.5</v>
      </c>
      <c r="U501" s="3">
        <f t="shared" si="207"/>
        <v>552.5</v>
      </c>
      <c r="V501" s="34">
        <f t="shared" si="222"/>
        <v>-419.09360000000004</v>
      </c>
      <c r="W501" s="34">
        <f t="shared" si="222"/>
        <v>-523.22800000000007</v>
      </c>
      <c r="X501" s="34">
        <f t="shared" si="222"/>
        <v>-664.69360000000006</v>
      </c>
      <c r="Y501" s="3" t="s">
        <v>48</v>
      </c>
      <c r="Z501" s="34"/>
      <c r="AA501" s="34"/>
      <c r="AB501" s="34"/>
    </row>
    <row r="502" spans="1:28" x14ac:dyDescent="0.25">
      <c r="A502" t="s">
        <v>134</v>
      </c>
      <c r="B502">
        <v>66</v>
      </c>
      <c r="C502" s="1" t="s">
        <v>136</v>
      </c>
      <c r="D502" s="1">
        <v>0.98240000000000005</v>
      </c>
      <c r="E502" s="2">
        <v>44378</v>
      </c>
      <c r="F502" s="2">
        <v>44742</v>
      </c>
      <c r="G502" s="1" t="s">
        <v>41</v>
      </c>
      <c r="H502" s="1" t="s">
        <v>38</v>
      </c>
      <c r="I502" s="3">
        <v>24</v>
      </c>
      <c r="J502" s="3">
        <f t="shared" si="205"/>
        <v>520</v>
      </c>
      <c r="K502" s="34">
        <f t="shared" si="220"/>
        <v>-169.64480000000003</v>
      </c>
      <c r="L502" s="34">
        <f t="shared" si="220"/>
        <v>-280.65600000000006</v>
      </c>
      <c r="M502" s="34">
        <f t="shared" si="220"/>
        <v>-579.30560000000014</v>
      </c>
      <c r="N502" s="34"/>
      <c r="O502" s="13">
        <v>23.25</v>
      </c>
      <c r="P502" s="3">
        <f t="shared" si="206"/>
        <v>503.75</v>
      </c>
      <c r="Q502" s="34">
        <f t="shared" si="221"/>
        <v>-467.84360000000004</v>
      </c>
      <c r="R502" s="34">
        <f t="shared" si="221"/>
        <v>-571.97800000000007</v>
      </c>
      <c r="S502" s="34">
        <f t="shared" si="221"/>
        <v>-713.44360000000006</v>
      </c>
      <c r="T502" s="13">
        <v>22.5</v>
      </c>
      <c r="U502" s="3">
        <f t="shared" si="207"/>
        <v>487.5</v>
      </c>
      <c r="V502" s="34">
        <f t="shared" si="222"/>
        <v>-484.09360000000004</v>
      </c>
      <c r="W502" s="34">
        <f t="shared" si="222"/>
        <v>-588.22800000000007</v>
      </c>
      <c r="X502" s="34">
        <f t="shared" si="222"/>
        <v>-729.69360000000006</v>
      </c>
      <c r="Y502" s="3" t="s">
        <v>48</v>
      </c>
      <c r="Z502" s="34"/>
      <c r="AA502" s="34"/>
      <c r="AB502" s="34"/>
    </row>
    <row r="503" spans="1:28" x14ac:dyDescent="0.25">
      <c r="A503" t="s">
        <v>134</v>
      </c>
      <c r="B503">
        <v>66</v>
      </c>
      <c r="C503" s="1" t="s">
        <v>136</v>
      </c>
      <c r="D503" s="1">
        <v>0.98240000000000005</v>
      </c>
      <c r="E503" s="2">
        <v>44378</v>
      </c>
      <c r="F503" s="2">
        <v>44742</v>
      </c>
      <c r="G503" s="1" t="s">
        <v>42</v>
      </c>
      <c r="H503" s="1" t="s">
        <v>38</v>
      </c>
      <c r="I503" s="3">
        <v>24</v>
      </c>
      <c r="J503" s="3">
        <f t="shared" si="205"/>
        <v>520</v>
      </c>
      <c r="K503" s="34">
        <f t="shared" si="220"/>
        <v>-169.64480000000003</v>
      </c>
      <c r="L503" s="34">
        <f t="shared" si="220"/>
        <v>-280.65600000000006</v>
      </c>
      <c r="M503" s="34">
        <f t="shared" si="220"/>
        <v>-579.30560000000014</v>
      </c>
      <c r="N503" s="34"/>
      <c r="O503" s="13">
        <v>23.25</v>
      </c>
      <c r="P503" s="3">
        <f t="shared" si="206"/>
        <v>503.75</v>
      </c>
      <c r="Q503" s="34">
        <f t="shared" si="221"/>
        <v>-467.84360000000004</v>
      </c>
      <c r="R503" s="34">
        <f t="shared" si="221"/>
        <v>-571.97800000000007</v>
      </c>
      <c r="S503" s="34">
        <f t="shared" si="221"/>
        <v>-713.44360000000006</v>
      </c>
      <c r="T503" s="13">
        <v>21.01</v>
      </c>
      <c r="U503" s="3">
        <f t="shared" si="207"/>
        <v>455.2166666666667</v>
      </c>
      <c r="V503" s="34">
        <f t="shared" si="222"/>
        <v>-516.37693333333334</v>
      </c>
      <c r="W503" s="34">
        <f t="shared" si="222"/>
        <v>-620.51133333333337</v>
      </c>
      <c r="X503" s="34">
        <f t="shared" si="222"/>
        <v>-761.97693333333336</v>
      </c>
      <c r="Y503" s="3" t="s">
        <v>48</v>
      </c>
      <c r="Z503" s="34"/>
      <c r="AA503" s="34"/>
      <c r="AB503" s="34"/>
    </row>
    <row r="504" spans="1:28" x14ac:dyDescent="0.25">
      <c r="A504" t="s">
        <v>134</v>
      </c>
      <c r="B504">
        <v>66</v>
      </c>
      <c r="C504" s="1" t="s">
        <v>136</v>
      </c>
      <c r="D504" s="1">
        <v>0.98240000000000005</v>
      </c>
      <c r="E504" s="2">
        <v>44378</v>
      </c>
      <c r="F504" s="2">
        <v>44742</v>
      </c>
      <c r="G504" s="1" t="s">
        <v>43</v>
      </c>
      <c r="H504" s="1" t="s">
        <v>38</v>
      </c>
      <c r="I504" s="3">
        <v>24</v>
      </c>
      <c r="J504" s="3">
        <f t="shared" si="205"/>
        <v>520</v>
      </c>
      <c r="K504" s="34">
        <f t="shared" si="220"/>
        <v>-169.64480000000003</v>
      </c>
      <c r="L504" s="34">
        <f t="shared" si="220"/>
        <v>-280.65600000000006</v>
      </c>
      <c r="M504" s="34">
        <f t="shared" si="220"/>
        <v>-579.30560000000014</v>
      </c>
      <c r="N504" s="34"/>
      <c r="O504" s="13">
        <v>23.25</v>
      </c>
      <c r="P504" s="3">
        <f t="shared" si="206"/>
        <v>503.75</v>
      </c>
      <c r="Q504" s="34">
        <f t="shared" si="221"/>
        <v>-467.84360000000004</v>
      </c>
      <c r="R504" s="34">
        <f t="shared" si="221"/>
        <v>-571.97800000000007</v>
      </c>
      <c r="S504" s="34">
        <f t="shared" si="221"/>
        <v>-713.44360000000006</v>
      </c>
      <c r="T504" s="13">
        <v>21.01</v>
      </c>
      <c r="U504" s="3">
        <f t="shared" si="207"/>
        <v>455.2166666666667</v>
      </c>
      <c r="V504" s="34">
        <f t="shared" si="222"/>
        <v>-516.37693333333334</v>
      </c>
      <c r="W504" s="34">
        <f t="shared" si="222"/>
        <v>-620.51133333333337</v>
      </c>
      <c r="X504" s="34">
        <f t="shared" si="222"/>
        <v>-761.97693333333336</v>
      </c>
      <c r="Y504" s="3" t="s">
        <v>48</v>
      </c>
      <c r="Z504" s="34"/>
      <c r="AA504" s="34"/>
      <c r="AB504" s="34"/>
    </row>
    <row r="505" spans="1:28" hidden="1" x14ac:dyDescent="0.25">
      <c r="A505" t="s">
        <v>134</v>
      </c>
      <c r="B505">
        <v>66</v>
      </c>
      <c r="C505" s="1" t="s">
        <v>136</v>
      </c>
      <c r="D505" s="1">
        <v>0.98240000000000005</v>
      </c>
      <c r="E505" s="2">
        <v>44378</v>
      </c>
      <c r="F505" s="2">
        <v>44742</v>
      </c>
      <c r="G505" s="1" t="s">
        <v>44</v>
      </c>
      <c r="H505" t="s">
        <v>38</v>
      </c>
      <c r="I505" s="3">
        <v>18</v>
      </c>
      <c r="J505" s="3">
        <f t="shared" si="205"/>
        <v>390</v>
      </c>
      <c r="O505" s="3">
        <v>17</v>
      </c>
      <c r="P505" s="3">
        <f t="shared" si="206"/>
        <v>368.33333333333331</v>
      </c>
      <c r="T505" s="3">
        <v>15.88</v>
      </c>
      <c r="U505" s="3">
        <f t="shared" si="207"/>
        <v>344.06666666666666</v>
      </c>
      <c r="Y505" s="3" t="s">
        <v>48</v>
      </c>
    </row>
    <row r="506" spans="1:28" hidden="1" x14ac:dyDescent="0.25">
      <c r="A506" t="s">
        <v>134</v>
      </c>
      <c r="B506">
        <v>66</v>
      </c>
      <c r="C506" s="1" t="s">
        <v>136</v>
      </c>
      <c r="D506" s="1">
        <v>0.98240000000000005</v>
      </c>
      <c r="E506" s="2">
        <v>44378</v>
      </c>
      <c r="F506" s="2">
        <v>44742</v>
      </c>
      <c r="G506" s="1" t="s">
        <v>45</v>
      </c>
      <c r="H506" t="s">
        <v>38</v>
      </c>
      <c r="I506" s="3">
        <v>35</v>
      </c>
      <c r="J506" s="3">
        <f t="shared" si="205"/>
        <v>758.33333333333337</v>
      </c>
      <c r="O506" s="3">
        <v>42</v>
      </c>
      <c r="P506" s="3">
        <f t="shared" si="206"/>
        <v>910</v>
      </c>
      <c r="T506" s="3">
        <v>40.96</v>
      </c>
      <c r="U506" s="3">
        <f t="shared" si="207"/>
        <v>887.4666666666667</v>
      </c>
      <c r="Y506" s="3" t="s">
        <v>48</v>
      </c>
    </row>
    <row r="507" spans="1:28" s="29" customFormat="1" x14ac:dyDescent="0.25">
      <c r="A507" s="29" t="s">
        <v>137</v>
      </c>
      <c r="B507">
        <v>9</v>
      </c>
      <c r="C507" s="30" t="s">
        <v>138</v>
      </c>
      <c r="D507" s="30">
        <v>0.94640000000000002</v>
      </c>
      <c r="E507" s="2">
        <v>44378</v>
      </c>
      <c r="F507" s="2">
        <v>44742</v>
      </c>
      <c r="G507" s="30" t="s">
        <v>37</v>
      </c>
      <c r="H507" s="30" t="s">
        <v>38</v>
      </c>
      <c r="I507" s="31">
        <v>35</v>
      </c>
      <c r="J507" s="31">
        <f t="shared" si="205"/>
        <v>758.33333333333337</v>
      </c>
      <c r="K507" s="32">
        <f t="shared" ref="K507:M512" si="223">IF($G507="INF",$J507-H$3*$D507,IF(OR($G507="TOD", $G507="2YR"),$J507-H$4*$D507,$J507-H$5*$D507))</f>
        <v>-532.5562666666666</v>
      </c>
      <c r="L507" s="32">
        <f t="shared" si="223"/>
        <v>-778.62026666666668</v>
      </c>
      <c r="M507" s="32">
        <f t="shared" si="223"/>
        <v>-991.56026666666673</v>
      </c>
      <c r="N507" s="32"/>
      <c r="O507" s="33">
        <v>36</v>
      </c>
      <c r="P507" s="31">
        <f t="shared" si="206"/>
        <v>780</v>
      </c>
      <c r="Q507" s="32">
        <f t="shared" ref="Q507:S512" si="224">IF($P507=0,0,$P507-(P$3*$D507))</f>
        <v>-155.9896</v>
      </c>
      <c r="R507" s="32">
        <f t="shared" si="224"/>
        <v>-256.30799999999999</v>
      </c>
      <c r="S507" s="32">
        <f t="shared" si="224"/>
        <v>-392.58960000000002</v>
      </c>
      <c r="T507" s="33">
        <v>35</v>
      </c>
      <c r="U507" s="31">
        <f t="shared" si="207"/>
        <v>758.33333333333337</v>
      </c>
      <c r="V507" s="32">
        <f t="shared" ref="V507:X512" si="225">IF($U507=0,0,$U507-(P$3*$D507))</f>
        <v>-177.65626666666662</v>
      </c>
      <c r="W507" s="32">
        <f t="shared" si="225"/>
        <v>-277.97466666666662</v>
      </c>
      <c r="X507" s="32">
        <f t="shared" si="225"/>
        <v>-414.25626666666665</v>
      </c>
      <c r="Y507" s="3">
        <v>7</v>
      </c>
      <c r="Z507" s="32"/>
      <c r="AA507" s="32"/>
      <c r="AB507" s="32"/>
    </row>
    <row r="508" spans="1:28" s="29" customFormat="1" x14ac:dyDescent="0.25">
      <c r="A508" s="29" t="s">
        <v>137</v>
      </c>
      <c r="B508">
        <v>9</v>
      </c>
      <c r="C508" s="30" t="s">
        <v>138</v>
      </c>
      <c r="D508" s="30">
        <v>0.94640000000000002</v>
      </c>
      <c r="E508" s="2">
        <v>44378</v>
      </c>
      <c r="F508" s="2">
        <v>44742</v>
      </c>
      <c r="G508" s="30" t="s">
        <v>39</v>
      </c>
      <c r="H508" s="30" t="s">
        <v>38</v>
      </c>
      <c r="I508" s="31">
        <v>30</v>
      </c>
      <c r="J508" s="31">
        <f t="shared" si="205"/>
        <v>650</v>
      </c>
      <c r="K508" s="32">
        <f t="shared" si="223"/>
        <v>-97.656000000000063</v>
      </c>
      <c r="L508" s="32">
        <f t="shared" si="223"/>
        <v>-222.58080000000007</v>
      </c>
      <c r="M508" s="32">
        <f t="shared" si="223"/>
        <v>-715.65519999999992</v>
      </c>
      <c r="N508" s="32"/>
      <c r="O508" s="33">
        <v>32</v>
      </c>
      <c r="P508" s="31">
        <f t="shared" si="206"/>
        <v>693.33333333333337</v>
      </c>
      <c r="Q508" s="32">
        <f t="shared" si="224"/>
        <v>-242.65626666666662</v>
      </c>
      <c r="R508" s="32">
        <f t="shared" si="224"/>
        <v>-342.97466666666662</v>
      </c>
      <c r="S508" s="32">
        <f t="shared" si="224"/>
        <v>-479.25626666666665</v>
      </c>
      <c r="T508" s="33">
        <v>32</v>
      </c>
      <c r="U508" s="31">
        <f t="shared" si="207"/>
        <v>693.33333333333337</v>
      </c>
      <c r="V508" s="32">
        <f t="shared" si="225"/>
        <v>-242.65626666666662</v>
      </c>
      <c r="W508" s="32">
        <f t="shared" si="225"/>
        <v>-342.97466666666662</v>
      </c>
      <c r="X508" s="32">
        <f t="shared" si="225"/>
        <v>-479.25626666666665</v>
      </c>
      <c r="Y508" s="3">
        <v>6.24</v>
      </c>
      <c r="Z508" s="32"/>
      <c r="AA508" s="32"/>
      <c r="AB508" s="32"/>
    </row>
    <row r="509" spans="1:28" s="29" customFormat="1" x14ac:dyDescent="0.25">
      <c r="A509" s="29" t="s">
        <v>137</v>
      </c>
      <c r="B509">
        <v>9</v>
      </c>
      <c r="C509" s="30" t="s">
        <v>138</v>
      </c>
      <c r="D509" s="30">
        <v>0.94640000000000002</v>
      </c>
      <c r="E509" s="2">
        <v>44378</v>
      </c>
      <c r="F509" s="2">
        <v>44742</v>
      </c>
      <c r="G509" s="30" t="s">
        <v>40</v>
      </c>
      <c r="H509" s="30" t="s">
        <v>38</v>
      </c>
      <c r="I509" s="31">
        <v>28</v>
      </c>
      <c r="J509" s="31">
        <f t="shared" si="205"/>
        <v>606.66666666666663</v>
      </c>
      <c r="K509" s="32">
        <f t="shared" si="223"/>
        <v>-140.98933333333343</v>
      </c>
      <c r="L509" s="32">
        <f t="shared" si="223"/>
        <v>-265.91413333333344</v>
      </c>
      <c r="M509" s="32">
        <f t="shared" si="223"/>
        <v>-758.98853333333329</v>
      </c>
      <c r="N509" s="32"/>
      <c r="O509" s="33">
        <v>31</v>
      </c>
      <c r="P509" s="31">
        <f t="shared" si="206"/>
        <v>671.66666666666663</v>
      </c>
      <c r="Q509" s="32">
        <f t="shared" si="224"/>
        <v>-264.32293333333337</v>
      </c>
      <c r="R509" s="32">
        <f t="shared" si="224"/>
        <v>-364.64133333333336</v>
      </c>
      <c r="S509" s="32">
        <f t="shared" si="224"/>
        <v>-500.92293333333339</v>
      </c>
      <c r="T509" s="33">
        <v>30</v>
      </c>
      <c r="U509" s="31">
        <f t="shared" si="207"/>
        <v>650</v>
      </c>
      <c r="V509" s="32">
        <f t="shared" si="225"/>
        <v>-285.9896</v>
      </c>
      <c r="W509" s="32">
        <f t="shared" si="225"/>
        <v>-386.30799999999999</v>
      </c>
      <c r="X509" s="32">
        <f t="shared" si="225"/>
        <v>-522.58960000000002</v>
      </c>
      <c r="Y509" s="3">
        <v>6</v>
      </c>
      <c r="Z509" s="32"/>
      <c r="AA509" s="32"/>
      <c r="AB509" s="32"/>
    </row>
    <row r="510" spans="1:28" s="29" customFormat="1" x14ac:dyDescent="0.25">
      <c r="A510" s="29" t="s">
        <v>137</v>
      </c>
      <c r="B510">
        <v>9</v>
      </c>
      <c r="C510" s="30" t="s">
        <v>138</v>
      </c>
      <c r="D510" s="30">
        <v>0.94640000000000002</v>
      </c>
      <c r="E510" s="2">
        <v>44378</v>
      </c>
      <c r="F510" s="2">
        <v>44742</v>
      </c>
      <c r="G510" s="30" t="s">
        <v>41</v>
      </c>
      <c r="H510" s="30" t="s">
        <v>38</v>
      </c>
      <c r="I510" s="31">
        <v>24</v>
      </c>
      <c r="J510" s="31">
        <f t="shared" si="205"/>
        <v>520</v>
      </c>
      <c r="K510" s="32">
        <f t="shared" si="223"/>
        <v>-144.37279999999998</v>
      </c>
      <c r="L510" s="32">
        <f t="shared" si="223"/>
        <v>-251.31600000000003</v>
      </c>
      <c r="M510" s="32">
        <f t="shared" si="223"/>
        <v>-539.02160000000003</v>
      </c>
      <c r="N510" s="32"/>
      <c r="O510" s="33">
        <v>30</v>
      </c>
      <c r="P510" s="31">
        <f t="shared" si="206"/>
        <v>650</v>
      </c>
      <c r="Q510" s="32">
        <f t="shared" si="224"/>
        <v>-285.9896</v>
      </c>
      <c r="R510" s="32">
        <f t="shared" si="224"/>
        <v>-386.30799999999999</v>
      </c>
      <c r="S510" s="32">
        <f t="shared" si="224"/>
        <v>-522.58960000000002</v>
      </c>
      <c r="T510" s="33">
        <v>30</v>
      </c>
      <c r="U510" s="31">
        <f t="shared" si="207"/>
        <v>650</v>
      </c>
      <c r="V510" s="32">
        <f t="shared" si="225"/>
        <v>-285.9896</v>
      </c>
      <c r="W510" s="32">
        <f t="shared" si="225"/>
        <v>-386.30799999999999</v>
      </c>
      <c r="X510" s="32">
        <f t="shared" si="225"/>
        <v>-522.58960000000002</v>
      </c>
      <c r="Y510" s="3">
        <v>5.24</v>
      </c>
      <c r="Z510" s="32"/>
      <c r="AA510" s="32"/>
      <c r="AB510" s="32"/>
    </row>
    <row r="511" spans="1:28" s="29" customFormat="1" x14ac:dyDescent="0.25">
      <c r="A511" s="29" t="s">
        <v>137</v>
      </c>
      <c r="B511">
        <v>9</v>
      </c>
      <c r="C511" s="30" t="s">
        <v>138</v>
      </c>
      <c r="D511" s="30">
        <v>0.94640000000000002</v>
      </c>
      <c r="E511" s="2">
        <v>44378</v>
      </c>
      <c r="F511" s="2">
        <v>44742</v>
      </c>
      <c r="G511" s="30" t="s">
        <v>42</v>
      </c>
      <c r="H511" s="30" t="s">
        <v>38</v>
      </c>
      <c r="I511" s="31">
        <v>24</v>
      </c>
      <c r="J511" s="31">
        <f t="shared" si="205"/>
        <v>520</v>
      </c>
      <c r="K511" s="32">
        <f t="shared" si="223"/>
        <v>-144.37279999999998</v>
      </c>
      <c r="L511" s="32">
        <f t="shared" si="223"/>
        <v>-251.31600000000003</v>
      </c>
      <c r="M511" s="32">
        <f t="shared" si="223"/>
        <v>-539.02160000000003</v>
      </c>
      <c r="N511" s="32"/>
      <c r="O511" s="33">
        <v>30</v>
      </c>
      <c r="P511" s="31">
        <f t="shared" si="206"/>
        <v>650</v>
      </c>
      <c r="Q511" s="32">
        <f t="shared" si="224"/>
        <v>-285.9896</v>
      </c>
      <c r="R511" s="32">
        <f t="shared" si="224"/>
        <v>-386.30799999999999</v>
      </c>
      <c r="S511" s="32">
        <f t="shared" si="224"/>
        <v>-522.58960000000002</v>
      </c>
      <c r="T511" s="33">
        <v>28</v>
      </c>
      <c r="U511" s="31">
        <f t="shared" si="207"/>
        <v>606.66666666666663</v>
      </c>
      <c r="V511" s="32">
        <f t="shared" si="225"/>
        <v>-329.32293333333337</v>
      </c>
      <c r="W511" s="32">
        <f t="shared" si="225"/>
        <v>-429.64133333333336</v>
      </c>
      <c r="X511" s="32">
        <f t="shared" si="225"/>
        <v>-565.92293333333339</v>
      </c>
      <c r="Y511" s="3">
        <v>5</v>
      </c>
      <c r="Z511" s="32"/>
      <c r="AA511" s="32"/>
      <c r="AB511" s="32"/>
    </row>
    <row r="512" spans="1:28" s="29" customFormat="1" x14ac:dyDescent="0.25">
      <c r="A512" s="29" t="s">
        <v>137</v>
      </c>
      <c r="B512">
        <v>9</v>
      </c>
      <c r="C512" s="30" t="s">
        <v>138</v>
      </c>
      <c r="D512" s="30">
        <v>0.94640000000000002</v>
      </c>
      <c r="E512" s="2">
        <v>44378</v>
      </c>
      <c r="F512" s="2">
        <v>44742</v>
      </c>
      <c r="G512" s="30" t="s">
        <v>43</v>
      </c>
      <c r="H512" s="30" t="s">
        <v>38</v>
      </c>
      <c r="I512" s="31">
        <v>25</v>
      </c>
      <c r="J512" s="31">
        <f t="shared" si="205"/>
        <v>541.66666666666663</v>
      </c>
      <c r="K512" s="32">
        <f t="shared" si="223"/>
        <v>-122.70613333333336</v>
      </c>
      <c r="L512" s="32">
        <f t="shared" si="223"/>
        <v>-229.6493333333334</v>
      </c>
      <c r="M512" s="32">
        <f t="shared" si="223"/>
        <v>-517.35493333333341</v>
      </c>
      <c r="N512" s="32"/>
      <c r="O512" s="33">
        <v>28</v>
      </c>
      <c r="P512" s="31">
        <f t="shared" si="206"/>
        <v>606.66666666666663</v>
      </c>
      <c r="Q512" s="32">
        <f t="shared" si="224"/>
        <v>-329.32293333333337</v>
      </c>
      <c r="R512" s="32">
        <f t="shared" si="224"/>
        <v>-429.64133333333336</v>
      </c>
      <c r="S512" s="32">
        <f t="shared" si="224"/>
        <v>-565.92293333333339</v>
      </c>
      <c r="T512" s="33">
        <v>27.71</v>
      </c>
      <c r="U512" s="31">
        <f t="shared" si="207"/>
        <v>600.38333333333333</v>
      </c>
      <c r="V512" s="32">
        <f t="shared" si="225"/>
        <v>-335.60626666666667</v>
      </c>
      <c r="W512" s="32">
        <f t="shared" si="225"/>
        <v>-435.92466666666667</v>
      </c>
      <c r="X512" s="32">
        <f t="shared" si="225"/>
        <v>-572.20626666666669</v>
      </c>
      <c r="Y512" s="3">
        <v>4.74</v>
      </c>
      <c r="Z512" s="32"/>
      <c r="AA512" s="32"/>
      <c r="AB512" s="32"/>
    </row>
    <row r="513" spans="1:28" hidden="1" x14ac:dyDescent="0.25">
      <c r="A513" t="s">
        <v>137</v>
      </c>
      <c r="B513">
        <v>9</v>
      </c>
      <c r="C513" s="1" t="s">
        <v>138</v>
      </c>
      <c r="D513" s="1">
        <v>0.94640000000000002</v>
      </c>
      <c r="E513" s="2">
        <v>44378</v>
      </c>
      <c r="F513" s="2">
        <v>44742</v>
      </c>
      <c r="G513" s="1" t="s">
        <v>44</v>
      </c>
      <c r="H513" t="s">
        <v>38</v>
      </c>
      <c r="I513" s="3">
        <v>20</v>
      </c>
      <c r="J513" s="3">
        <f t="shared" si="205"/>
        <v>433.33333333333331</v>
      </c>
      <c r="O513" s="3">
        <v>26</v>
      </c>
      <c r="P513" s="3">
        <f t="shared" si="206"/>
        <v>563.33333333333337</v>
      </c>
      <c r="T513" s="3">
        <v>25</v>
      </c>
      <c r="U513" s="3">
        <f t="shared" si="207"/>
        <v>541.66666666666663</v>
      </c>
      <c r="Y513" s="3">
        <v>4.0999999999999996</v>
      </c>
    </row>
    <row r="514" spans="1:28" hidden="1" x14ac:dyDescent="0.25">
      <c r="A514" t="s">
        <v>137</v>
      </c>
      <c r="B514">
        <v>9</v>
      </c>
      <c r="C514" s="1" t="s">
        <v>138</v>
      </c>
      <c r="D514" s="1">
        <v>0.94640000000000002</v>
      </c>
      <c r="E514" s="2">
        <v>44378</v>
      </c>
      <c r="F514" s="2">
        <v>44742</v>
      </c>
      <c r="G514" s="1" t="s">
        <v>45</v>
      </c>
      <c r="H514" t="s">
        <v>38</v>
      </c>
      <c r="I514" s="3">
        <v>42</v>
      </c>
      <c r="J514" s="3">
        <f t="shared" si="205"/>
        <v>910</v>
      </c>
      <c r="O514" s="3">
        <v>43.2</v>
      </c>
      <c r="P514" s="3">
        <f t="shared" si="206"/>
        <v>936</v>
      </c>
      <c r="T514" s="3">
        <v>51.66</v>
      </c>
      <c r="U514" s="3">
        <f t="shared" si="207"/>
        <v>1119.3</v>
      </c>
      <c r="Y514" s="3">
        <v>32.1</v>
      </c>
    </row>
    <row r="515" spans="1:28" s="29" customFormat="1" x14ac:dyDescent="0.25">
      <c r="A515" s="29" t="s">
        <v>137</v>
      </c>
      <c r="B515">
        <v>15</v>
      </c>
      <c r="C515" s="30" t="s">
        <v>139</v>
      </c>
      <c r="D515" s="30">
        <v>0.93959999999999999</v>
      </c>
      <c r="E515" s="2">
        <v>44378</v>
      </c>
      <c r="F515" s="2">
        <v>44742</v>
      </c>
      <c r="G515" s="30" t="s">
        <v>37</v>
      </c>
      <c r="H515" s="30" t="s">
        <v>38</v>
      </c>
      <c r="I515" s="31">
        <v>40</v>
      </c>
      <c r="J515" s="31">
        <f t="shared" si="205"/>
        <v>866.66666666666663</v>
      </c>
      <c r="K515" s="32">
        <f t="shared" ref="K515:M520" si="226">IF($G515="INF",$J515-H$3*$D515,IF(OR($G515="TOD", $G515="2YR"),$J515-H$4*$D515,$J515-H$5*$D515))</f>
        <v>-414.9477333333333</v>
      </c>
      <c r="L515" s="32">
        <f t="shared" si="226"/>
        <v>-659.24373333333335</v>
      </c>
      <c r="M515" s="32">
        <f t="shared" si="226"/>
        <v>-870.65373333333343</v>
      </c>
      <c r="N515" s="32"/>
      <c r="O515" s="33">
        <v>36</v>
      </c>
      <c r="P515" s="31">
        <f t="shared" si="206"/>
        <v>780</v>
      </c>
      <c r="Q515" s="32">
        <f t="shared" ref="Q515:S520" si="227">IF($P515=0,0,$P515-(P$3*$D515))</f>
        <v>-149.26440000000002</v>
      </c>
      <c r="R515" s="32">
        <f t="shared" si="227"/>
        <v>-248.86200000000008</v>
      </c>
      <c r="S515" s="32">
        <f t="shared" si="227"/>
        <v>-384.16439999999989</v>
      </c>
      <c r="T515" s="33">
        <v>35</v>
      </c>
      <c r="U515" s="31">
        <f t="shared" si="207"/>
        <v>758.33333333333337</v>
      </c>
      <c r="V515" s="32">
        <f t="shared" ref="V515:X520" si="228">IF($U515=0,0,$U515-(P$3*$D515))</f>
        <v>-170.93106666666665</v>
      </c>
      <c r="W515" s="32">
        <f t="shared" si="228"/>
        <v>-270.52866666666671</v>
      </c>
      <c r="X515" s="32">
        <f t="shared" si="228"/>
        <v>-405.83106666666652</v>
      </c>
      <c r="Y515" s="3">
        <v>7.5</v>
      </c>
      <c r="Z515" s="32"/>
      <c r="AA515" s="32"/>
      <c r="AB515" s="32"/>
    </row>
    <row r="516" spans="1:28" s="29" customFormat="1" x14ac:dyDescent="0.25">
      <c r="A516" s="29" t="s">
        <v>137</v>
      </c>
      <c r="B516">
        <v>15</v>
      </c>
      <c r="C516" s="30" t="s">
        <v>139</v>
      </c>
      <c r="D516" s="30">
        <v>0.93959999999999999</v>
      </c>
      <c r="E516" s="2">
        <v>44378</v>
      </c>
      <c r="F516" s="2">
        <v>44742</v>
      </c>
      <c r="G516" s="30" t="s">
        <v>39</v>
      </c>
      <c r="H516" s="30" t="s">
        <v>38</v>
      </c>
      <c r="I516" s="31">
        <v>36.950000000000003</v>
      </c>
      <c r="J516" s="31">
        <f t="shared" si="205"/>
        <v>800.58333333333337</v>
      </c>
      <c r="K516" s="32">
        <f t="shared" si="226"/>
        <v>58.299333333333379</v>
      </c>
      <c r="L516" s="32">
        <f t="shared" si="226"/>
        <v>-65.727866666666614</v>
      </c>
      <c r="M516" s="32">
        <f t="shared" si="226"/>
        <v>-555.25946666666653</v>
      </c>
      <c r="N516" s="32"/>
      <c r="O516" s="33">
        <v>32</v>
      </c>
      <c r="P516" s="31">
        <f t="shared" si="206"/>
        <v>693.33333333333337</v>
      </c>
      <c r="Q516" s="32">
        <f t="shared" si="227"/>
        <v>-235.93106666666665</v>
      </c>
      <c r="R516" s="32">
        <f t="shared" si="227"/>
        <v>-335.52866666666671</v>
      </c>
      <c r="S516" s="32">
        <f t="shared" si="227"/>
        <v>-470.83106666666652</v>
      </c>
      <c r="T516" s="33">
        <v>32</v>
      </c>
      <c r="U516" s="31">
        <f t="shared" si="207"/>
        <v>693.33333333333337</v>
      </c>
      <c r="V516" s="32">
        <f t="shared" si="228"/>
        <v>-235.93106666666665</v>
      </c>
      <c r="W516" s="32">
        <f t="shared" si="228"/>
        <v>-335.52866666666671</v>
      </c>
      <c r="X516" s="32">
        <f t="shared" si="228"/>
        <v>-470.83106666666652</v>
      </c>
      <c r="Y516" s="3">
        <v>7.24</v>
      </c>
      <c r="Z516" s="32"/>
      <c r="AA516" s="32"/>
      <c r="AB516" s="32"/>
    </row>
    <row r="517" spans="1:28" s="29" customFormat="1" x14ac:dyDescent="0.25">
      <c r="A517" s="29" t="s">
        <v>137</v>
      </c>
      <c r="B517">
        <v>15</v>
      </c>
      <c r="C517" s="30" t="s">
        <v>139</v>
      </c>
      <c r="D517" s="30">
        <v>0.93959999999999999</v>
      </c>
      <c r="E517" s="2">
        <v>44378</v>
      </c>
      <c r="F517" s="2">
        <v>44742</v>
      </c>
      <c r="G517" s="30" t="s">
        <v>40</v>
      </c>
      <c r="H517" s="30" t="s">
        <v>38</v>
      </c>
      <c r="I517" s="31">
        <v>34</v>
      </c>
      <c r="J517" s="31">
        <f t="shared" si="205"/>
        <v>736.66666666666663</v>
      </c>
      <c r="K517" s="32">
        <f t="shared" si="226"/>
        <v>-5.617333333333363</v>
      </c>
      <c r="L517" s="32">
        <f t="shared" si="226"/>
        <v>-129.64453333333336</v>
      </c>
      <c r="M517" s="32">
        <f t="shared" si="226"/>
        <v>-619.17613333333327</v>
      </c>
      <c r="N517" s="32"/>
      <c r="O517" s="33">
        <v>31</v>
      </c>
      <c r="P517" s="31">
        <f t="shared" si="206"/>
        <v>671.66666666666663</v>
      </c>
      <c r="Q517" s="32">
        <f t="shared" si="227"/>
        <v>-257.59773333333339</v>
      </c>
      <c r="R517" s="32">
        <f t="shared" si="227"/>
        <v>-357.19533333333345</v>
      </c>
      <c r="S517" s="32">
        <f t="shared" si="227"/>
        <v>-492.49773333333326</v>
      </c>
      <c r="T517" s="33">
        <v>30</v>
      </c>
      <c r="U517" s="31">
        <f t="shared" si="207"/>
        <v>650</v>
      </c>
      <c r="V517" s="32">
        <f t="shared" si="228"/>
        <v>-279.26440000000002</v>
      </c>
      <c r="W517" s="32">
        <f t="shared" si="228"/>
        <v>-378.86200000000008</v>
      </c>
      <c r="X517" s="32">
        <f t="shared" si="228"/>
        <v>-514.16439999999989</v>
      </c>
      <c r="Y517" s="3">
        <v>7</v>
      </c>
      <c r="Z517" s="32"/>
      <c r="AA517" s="32"/>
      <c r="AB517" s="32"/>
    </row>
    <row r="518" spans="1:28" s="29" customFormat="1" x14ac:dyDescent="0.25">
      <c r="A518" s="29" t="s">
        <v>137</v>
      </c>
      <c r="B518">
        <v>15</v>
      </c>
      <c r="C518" s="30" t="s">
        <v>139</v>
      </c>
      <c r="D518" s="30">
        <v>0.93959999999999999</v>
      </c>
      <c r="E518" s="2">
        <v>44378</v>
      </c>
      <c r="F518" s="2">
        <v>44742</v>
      </c>
      <c r="G518" s="30" t="s">
        <v>41</v>
      </c>
      <c r="H518" s="30" t="s">
        <v>38</v>
      </c>
      <c r="I518" s="31">
        <v>32.4</v>
      </c>
      <c r="J518" s="31">
        <f t="shared" si="205"/>
        <v>702</v>
      </c>
      <c r="K518" s="32">
        <f t="shared" si="226"/>
        <v>42.400800000000004</v>
      </c>
      <c r="L518" s="32">
        <f t="shared" si="226"/>
        <v>-63.774000000000001</v>
      </c>
      <c r="M518" s="32">
        <f t="shared" si="226"/>
        <v>-349.41239999999993</v>
      </c>
      <c r="N518" s="32"/>
      <c r="O518" s="33">
        <v>30</v>
      </c>
      <c r="P518" s="31">
        <f t="shared" si="206"/>
        <v>650</v>
      </c>
      <c r="Q518" s="32">
        <f t="shared" si="227"/>
        <v>-279.26440000000002</v>
      </c>
      <c r="R518" s="32">
        <f t="shared" si="227"/>
        <v>-378.86200000000008</v>
      </c>
      <c r="S518" s="32">
        <f t="shared" si="227"/>
        <v>-514.16439999999989</v>
      </c>
      <c r="T518" s="33">
        <v>30</v>
      </c>
      <c r="U518" s="31">
        <f t="shared" si="207"/>
        <v>650</v>
      </c>
      <c r="V518" s="32">
        <f t="shared" si="228"/>
        <v>-279.26440000000002</v>
      </c>
      <c r="W518" s="32">
        <f t="shared" si="228"/>
        <v>-378.86200000000008</v>
      </c>
      <c r="X518" s="32">
        <f t="shared" si="228"/>
        <v>-514.16439999999989</v>
      </c>
      <c r="Y518" s="3">
        <v>6.24</v>
      </c>
      <c r="Z518" s="32"/>
      <c r="AA518" s="32"/>
      <c r="AB518" s="32"/>
    </row>
    <row r="519" spans="1:28" s="29" customFormat="1" x14ac:dyDescent="0.25">
      <c r="A519" s="29" t="s">
        <v>137</v>
      </c>
      <c r="B519">
        <v>15</v>
      </c>
      <c r="C519" s="30" t="s">
        <v>139</v>
      </c>
      <c r="D519" s="30">
        <v>0.93959999999999999</v>
      </c>
      <c r="E519" s="2">
        <v>44378</v>
      </c>
      <c r="F519" s="2">
        <v>44742</v>
      </c>
      <c r="G519" s="30" t="s">
        <v>42</v>
      </c>
      <c r="H519" s="30" t="s">
        <v>38</v>
      </c>
      <c r="I519" s="31">
        <v>30</v>
      </c>
      <c r="J519" s="31">
        <f t="shared" si="205"/>
        <v>650</v>
      </c>
      <c r="K519" s="32">
        <f t="shared" si="226"/>
        <v>-9.5991999999999962</v>
      </c>
      <c r="L519" s="32">
        <f t="shared" si="226"/>
        <v>-115.774</v>
      </c>
      <c r="M519" s="32">
        <f t="shared" si="226"/>
        <v>-401.41239999999993</v>
      </c>
      <c r="N519" s="32"/>
      <c r="O519" s="33">
        <v>30</v>
      </c>
      <c r="P519" s="31">
        <f t="shared" si="206"/>
        <v>650</v>
      </c>
      <c r="Q519" s="32">
        <f t="shared" si="227"/>
        <v>-279.26440000000002</v>
      </c>
      <c r="R519" s="32">
        <f t="shared" si="227"/>
        <v>-378.86200000000008</v>
      </c>
      <c r="S519" s="32">
        <f t="shared" si="227"/>
        <v>-514.16439999999989</v>
      </c>
      <c r="T519" s="33">
        <v>28</v>
      </c>
      <c r="U519" s="31">
        <f t="shared" si="207"/>
        <v>606.66666666666663</v>
      </c>
      <c r="V519" s="32">
        <f t="shared" si="228"/>
        <v>-322.59773333333339</v>
      </c>
      <c r="W519" s="32">
        <f t="shared" si="228"/>
        <v>-422.19533333333345</v>
      </c>
      <c r="X519" s="32">
        <f t="shared" si="228"/>
        <v>-557.49773333333326</v>
      </c>
      <c r="Y519" s="3">
        <v>6</v>
      </c>
      <c r="Z519" s="32"/>
      <c r="AA519" s="32"/>
      <c r="AB519" s="32"/>
    </row>
    <row r="520" spans="1:28" s="29" customFormat="1" x14ac:dyDescent="0.25">
      <c r="A520" s="29" t="s">
        <v>137</v>
      </c>
      <c r="B520">
        <v>15</v>
      </c>
      <c r="C520" s="30" t="s">
        <v>139</v>
      </c>
      <c r="D520" s="30">
        <v>0.93959999999999999</v>
      </c>
      <c r="E520" s="2">
        <v>44378</v>
      </c>
      <c r="F520" s="2">
        <v>44742</v>
      </c>
      <c r="G520" s="30" t="s">
        <v>43</v>
      </c>
      <c r="H520" s="30" t="s">
        <v>38</v>
      </c>
      <c r="I520" s="31">
        <v>30</v>
      </c>
      <c r="J520" s="31">
        <f t="shared" si="205"/>
        <v>650</v>
      </c>
      <c r="K520" s="32">
        <f t="shared" si="226"/>
        <v>-9.5991999999999962</v>
      </c>
      <c r="L520" s="32">
        <f t="shared" si="226"/>
        <v>-115.774</v>
      </c>
      <c r="M520" s="32">
        <f t="shared" si="226"/>
        <v>-401.41239999999993</v>
      </c>
      <c r="N520" s="32"/>
      <c r="O520" s="33">
        <v>28</v>
      </c>
      <c r="P520" s="31">
        <f t="shared" si="206"/>
        <v>606.66666666666663</v>
      </c>
      <c r="Q520" s="32">
        <f t="shared" si="227"/>
        <v>-322.59773333333339</v>
      </c>
      <c r="R520" s="32">
        <f t="shared" si="227"/>
        <v>-422.19533333333345</v>
      </c>
      <c r="S520" s="32">
        <f t="shared" si="227"/>
        <v>-557.49773333333326</v>
      </c>
      <c r="T520" s="33">
        <v>27.71</v>
      </c>
      <c r="U520" s="31">
        <f t="shared" si="207"/>
        <v>600.38333333333333</v>
      </c>
      <c r="V520" s="32">
        <f t="shared" si="228"/>
        <v>-328.8810666666667</v>
      </c>
      <c r="W520" s="32">
        <f t="shared" si="228"/>
        <v>-428.47866666666675</v>
      </c>
      <c r="X520" s="32">
        <f t="shared" si="228"/>
        <v>-563.78106666666656</v>
      </c>
      <c r="Y520" s="3">
        <v>5.74</v>
      </c>
      <c r="Z520" s="32"/>
      <c r="AA520" s="32"/>
      <c r="AB520" s="32"/>
    </row>
    <row r="521" spans="1:28" hidden="1" x14ac:dyDescent="0.25">
      <c r="A521" t="s">
        <v>137</v>
      </c>
      <c r="B521">
        <v>15</v>
      </c>
      <c r="C521" s="1" t="s">
        <v>139</v>
      </c>
      <c r="D521" s="1">
        <v>0.93959999999999999</v>
      </c>
      <c r="E521" s="2">
        <v>44378</v>
      </c>
      <c r="F521" s="2">
        <v>44742</v>
      </c>
      <c r="G521" s="1" t="s">
        <v>44</v>
      </c>
      <c r="H521" t="s">
        <v>38</v>
      </c>
      <c r="I521" s="3">
        <v>27</v>
      </c>
      <c r="J521" s="3">
        <f t="shared" si="205"/>
        <v>585</v>
      </c>
      <c r="O521" s="3">
        <v>26</v>
      </c>
      <c r="P521" s="3">
        <f t="shared" si="206"/>
        <v>563.33333333333337</v>
      </c>
      <c r="T521" s="3">
        <v>25</v>
      </c>
      <c r="U521" s="3">
        <f t="shared" si="207"/>
        <v>541.66666666666663</v>
      </c>
      <c r="Y521" s="3">
        <v>4.5999999999999996</v>
      </c>
    </row>
    <row r="522" spans="1:28" hidden="1" x14ac:dyDescent="0.25">
      <c r="A522" t="s">
        <v>137</v>
      </c>
      <c r="B522">
        <v>15</v>
      </c>
      <c r="C522" s="1" t="s">
        <v>139</v>
      </c>
      <c r="D522" s="1">
        <v>0.93959999999999999</v>
      </c>
      <c r="E522" s="2">
        <v>44378</v>
      </c>
      <c r="F522" s="2">
        <v>44742</v>
      </c>
      <c r="G522" s="1" t="s">
        <v>45</v>
      </c>
      <c r="H522" t="s">
        <v>38</v>
      </c>
      <c r="I522" s="3">
        <v>48</v>
      </c>
      <c r="J522" s="3">
        <f t="shared" si="205"/>
        <v>1040</v>
      </c>
      <c r="O522" s="3">
        <v>48.77</v>
      </c>
      <c r="P522" s="3">
        <f t="shared" si="206"/>
        <v>1056.6833333333334</v>
      </c>
      <c r="T522" s="3">
        <v>37.69</v>
      </c>
      <c r="U522" s="3">
        <f t="shared" si="207"/>
        <v>816.61666666666667</v>
      </c>
      <c r="Y522" s="3">
        <v>21</v>
      </c>
    </row>
    <row r="523" spans="1:28" s="29" customFormat="1" x14ac:dyDescent="0.25">
      <c r="A523" s="29" t="s">
        <v>137</v>
      </c>
      <c r="B523">
        <v>21</v>
      </c>
      <c r="C523" s="30" t="s">
        <v>140</v>
      </c>
      <c r="D523" s="30">
        <v>0.95409999999999995</v>
      </c>
      <c r="E523" s="2">
        <v>44378</v>
      </c>
      <c r="F523" s="2">
        <v>44742</v>
      </c>
      <c r="G523" s="30" t="s">
        <v>37</v>
      </c>
      <c r="H523" s="30" t="s">
        <v>38</v>
      </c>
      <c r="I523" s="31">
        <v>40</v>
      </c>
      <c r="J523" s="31">
        <f t="shared" si="205"/>
        <v>866.66666666666663</v>
      </c>
      <c r="K523" s="32">
        <f t="shared" ref="K523:M528" si="229">IF($G523="INF",$J523-H$3*$D523,IF(OR($G523="TOD", $G523="2YR"),$J523-H$4*$D523,$J523-H$5*$D523))</f>
        <v>-434.72573333333332</v>
      </c>
      <c r="L523" s="32">
        <f t="shared" si="229"/>
        <v>-682.79173333333335</v>
      </c>
      <c r="M523" s="32">
        <f t="shared" si="229"/>
        <v>-897.46423333333325</v>
      </c>
      <c r="N523" s="32"/>
      <c r="O523" s="33">
        <v>36</v>
      </c>
      <c r="P523" s="31">
        <f t="shared" si="206"/>
        <v>780</v>
      </c>
      <c r="Q523" s="32">
        <f t="shared" ref="Q523:S528" si="230">IF($P523=0,0,$P523-(P$3*$D523))</f>
        <v>-163.60489999999993</v>
      </c>
      <c r="R523" s="32">
        <f t="shared" si="230"/>
        <v>-264.73949999999991</v>
      </c>
      <c r="S523" s="32">
        <f t="shared" si="230"/>
        <v>-402.12989999999991</v>
      </c>
      <c r="T523" s="33">
        <v>35</v>
      </c>
      <c r="U523" s="31">
        <f t="shared" si="207"/>
        <v>758.33333333333337</v>
      </c>
      <c r="V523" s="32">
        <f t="shared" ref="V523:X528" si="231">IF($U523=0,0,$U523-(P$3*$D523))</f>
        <v>-185.27156666666656</v>
      </c>
      <c r="W523" s="32">
        <f t="shared" si="231"/>
        <v>-286.40616666666654</v>
      </c>
      <c r="X523" s="32">
        <f t="shared" si="231"/>
        <v>-423.79656666666654</v>
      </c>
      <c r="Y523" s="3">
        <v>7.5</v>
      </c>
      <c r="Z523" s="32"/>
      <c r="AA523" s="32"/>
      <c r="AB523" s="32"/>
    </row>
    <row r="524" spans="1:28" s="29" customFormat="1" x14ac:dyDescent="0.25">
      <c r="A524" s="29" t="s">
        <v>137</v>
      </c>
      <c r="B524">
        <v>21</v>
      </c>
      <c r="C524" s="30" t="s">
        <v>140</v>
      </c>
      <c r="D524" s="30">
        <v>0.95409999999999995</v>
      </c>
      <c r="E524" s="2">
        <v>44378</v>
      </c>
      <c r="F524" s="2">
        <v>44742</v>
      </c>
      <c r="G524" s="30" t="s">
        <v>39</v>
      </c>
      <c r="H524" s="30" t="s">
        <v>38</v>
      </c>
      <c r="I524" s="31">
        <v>36.950000000000003</v>
      </c>
      <c r="J524" s="31">
        <f t="shared" ref="J524:J587" si="232">IFERROR((I524*260)/12,0)</f>
        <v>800.58333333333337</v>
      </c>
      <c r="K524" s="32">
        <f t="shared" si="229"/>
        <v>46.844333333333452</v>
      </c>
      <c r="L524" s="32">
        <f t="shared" si="229"/>
        <v>-79.096866666666529</v>
      </c>
      <c r="M524" s="32">
        <f t="shared" si="229"/>
        <v>-576.18296666666663</v>
      </c>
      <c r="N524" s="32"/>
      <c r="O524" s="33">
        <v>32</v>
      </c>
      <c r="P524" s="31">
        <f t="shared" si="206"/>
        <v>693.33333333333337</v>
      </c>
      <c r="Q524" s="32">
        <f t="shared" si="230"/>
        <v>-250.27156666666656</v>
      </c>
      <c r="R524" s="32">
        <f t="shared" si="230"/>
        <v>-351.40616666666654</v>
      </c>
      <c r="S524" s="32">
        <f t="shared" si="230"/>
        <v>-488.79656666666654</v>
      </c>
      <c r="T524" s="33">
        <v>32</v>
      </c>
      <c r="U524" s="31">
        <f t="shared" si="207"/>
        <v>693.33333333333337</v>
      </c>
      <c r="V524" s="32">
        <f t="shared" si="231"/>
        <v>-250.27156666666656</v>
      </c>
      <c r="W524" s="32">
        <f t="shared" si="231"/>
        <v>-351.40616666666654</v>
      </c>
      <c r="X524" s="32">
        <f t="shared" si="231"/>
        <v>-488.79656666666654</v>
      </c>
      <c r="Y524" s="3">
        <v>6.86</v>
      </c>
      <c r="Z524" s="32"/>
      <c r="AA524" s="32"/>
      <c r="AB524" s="32"/>
    </row>
    <row r="525" spans="1:28" s="29" customFormat="1" x14ac:dyDescent="0.25">
      <c r="A525" s="29" t="s">
        <v>137</v>
      </c>
      <c r="B525">
        <v>21</v>
      </c>
      <c r="C525" s="30" t="s">
        <v>140</v>
      </c>
      <c r="D525" s="30">
        <v>0.95409999999999995</v>
      </c>
      <c r="E525" s="2">
        <v>44378</v>
      </c>
      <c r="F525" s="2">
        <v>44742</v>
      </c>
      <c r="G525" s="30" t="s">
        <v>40</v>
      </c>
      <c r="H525" s="30" t="s">
        <v>38</v>
      </c>
      <c r="I525" s="31">
        <v>34</v>
      </c>
      <c r="J525" s="31">
        <f t="shared" si="232"/>
        <v>736.66666666666663</v>
      </c>
      <c r="K525" s="32">
        <f t="shared" si="229"/>
        <v>-17.07233333333329</v>
      </c>
      <c r="L525" s="32">
        <f t="shared" si="229"/>
        <v>-143.01353333333327</v>
      </c>
      <c r="M525" s="32">
        <f t="shared" si="229"/>
        <v>-640.09963333333337</v>
      </c>
      <c r="N525" s="32"/>
      <c r="O525" s="33">
        <v>31</v>
      </c>
      <c r="P525" s="31">
        <f t="shared" ref="P525:P588" si="233">IFERROR((O525*260)/12,0)</f>
        <v>671.66666666666663</v>
      </c>
      <c r="Q525" s="32">
        <f t="shared" si="230"/>
        <v>-271.9382333333333</v>
      </c>
      <c r="R525" s="32">
        <f t="shared" si="230"/>
        <v>-373.07283333333328</v>
      </c>
      <c r="S525" s="32">
        <f t="shared" si="230"/>
        <v>-510.46323333333328</v>
      </c>
      <c r="T525" s="33">
        <v>30</v>
      </c>
      <c r="U525" s="31">
        <f t="shared" ref="U525:U588" si="234">IFERROR((T525*260)/12,0)</f>
        <v>650</v>
      </c>
      <c r="V525" s="32">
        <f t="shared" si="231"/>
        <v>-293.60489999999993</v>
      </c>
      <c r="W525" s="32">
        <f t="shared" si="231"/>
        <v>-394.73949999999991</v>
      </c>
      <c r="X525" s="32">
        <f t="shared" si="231"/>
        <v>-532.12989999999991</v>
      </c>
      <c r="Y525" s="3">
        <v>6.12</v>
      </c>
      <c r="Z525" s="32"/>
      <c r="AA525" s="32"/>
      <c r="AB525" s="32"/>
    </row>
    <row r="526" spans="1:28" s="29" customFormat="1" x14ac:dyDescent="0.25">
      <c r="A526" s="29" t="s">
        <v>137</v>
      </c>
      <c r="B526">
        <v>21</v>
      </c>
      <c r="C526" s="30" t="s">
        <v>140</v>
      </c>
      <c r="D526" s="30">
        <v>0.95409999999999995</v>
      </c>
      <c r="E526" s="2">
        <v>44378</v>
      </c>
      <c r="F526" s="2">
        <v>44742</v>
      </c>
      <c r="G526" s="30" t="s">
        <v>41</v>
      </c>
      <c r="H526" s="30" t="s">
        <v>38</v>
      </c>
      <c r="I526" s="31">
        <v>32.4</v>
      </c>
      <c r="J526" s="31">
        <f t="shared" si="232"/>
        <v>702</v>
      </c>
      <c r="K526" s="32">
        <f t="shared" si="229"/>
        <v>32.22180000000003</v>
      </c>
      <c r="L526" s="32">
        <f t="shared" si="229"/>
        <v>-75.591499999999996</v>
      </c>
      <c r="M526" s="32">
        <f t="shared" si="229"/>
        <v>-365.63789999999995</v>
      </c>
      <c r="N526" s="32"/>
      <c r="O526" s="33">
        <v>30</v>
      </c>
      <c r="P526" s="31">
        <f t="shared" si="233"/>
        <v>650</v>
      </c>
      <c r="Q526" s="32">
        <f t="shared" si="230"/>
        <v>-293.60489999999993</v>
      </c>
      <c r="R526" s="32">
        <f t="shared" si="230"/>
        <v>-394.73949999999991</v>
      </c>
      <c r="S526" s="32">
        <f t="shared" si="230"/>
        <v>-532.12989999999991</v>
      </c>
      <c r="T526" s="33">
        <v>30</v>
      </c>
      <c r="U526" s="31">
        <f t="shared" si="234"/>
        <v>650</v>
      </c>
      <c r="V526" s="32">
        <f t="shared" si="231"/>
        <v>-293.60489999999993</v>
      </c>
      <c r="W526" s="32">
        <f t="shared" si="231"/>
        <v>-394.73949999999991</v>
      </c>
      <c r="X526" s="32">
        <f t="shared" si="231"/>
        <v>-532.12989999999991</v>
      </c>
      <c r="Y526" s="3">
        <v>5.36</v>
      </c>
      <c r="Z526" s="32"/>
      <c r="AA526" s="32"/>
      <c r="AB526" s="32"/>
    </row>
    <row r="527" spans="1:28" s="29" customFormat="1" x14ac:dyDescent="0.25">
      <c r="A527" s="29" t="s">
        <v>137</v>
      </c>
      <c r="B527">
        <v>21</v>
      </c>
      <c r="C527" s="30" t="s">
        <v>140</v>
      </c>
      <c r="D527" s="30">
        <v>0.95409999999999995</v>
      </c>
      <c r="E527" s="2">
        <v>44378</v>
      </c>
      <c r="F527" s="2">
        <v>44742</v>
      </c>
      <c r="G527" s="30" t="s">
        <v>42</v>
      </c>
      <c r="H527" s="30" t="s">
        <v>38</v>
      </c>
      <c r="I527" s="31">
        <v>30</v>
      </c>
      <c r="J527" s="31">
        <f t="shared" si="232"/>
        <v>650</v>
      </c>
      <c r="K527" s="32">
        <f t="shared" si="229"/>
        <v>-19.77819999999997</v>
      </c>
      <c r="L527" s="32">
        <f t="shared" si="229"/>
        <v>-127.5915</v>
      </c>
      <c r="M527" s="32">
        <f t="shared" si="229"/>
        <v>-417.63789999999995</v>
      </c>
      <c r="N527" s="32"/>
      <c r="O527" s="33">
        <v>30</v>
      </c>
      <c r="P527" s="31">
        <f t="shared" si="233"/>
        <v>650</v>
      </c>
      <c r="Q527" s="32">
        <f t="shared" si="230"/>
        <v>-293.60489999999993</v>
      </c>
      <c r="R527" s="32">
        <f t="shared" si="230"/>
        <v>-394.73949999999991</v>
      </c>
      <c r="S527" s="32">
        <f t="shared" si="230"/>
        <v>-532.12989999999991</v>
      </c>
      <c r="T527" s="33">
        <v>28</v>
      </c>
      <c r="U527" s="31">
        <f t="shared" si="234"/>
        <v>606.66666666666663</v>
      </c>
      <c r="V527" s="32">
        <f t="shared" si="231"/>
        <v>-336.9382333333333</v>
      </c>
      <c r="W527" s="32">
        <f t="shared" si="231"/>
        <v>-438.07283333333328</v>
      </c>
      <c r="X527" s="32">
        <f t="shared" si="231"/>
        <v>-575.46323333333328</v>
      </c>
      <c r="Y527" s="3">
        <v>4.62</v>
      </c>
      <c r="Z527" s="32"/>
      <c r="AA527" s="32"/>
      <c r="AB527" s="32"/>
    </row>
    <row r="528" spans="1:28" s="29" customFormat="1" x14ac:dyDescent="0.25">
      <c r="A528" s="29" t="s">
        <v>137</v>
      </c>
      <c r="B528">
        <v>21</v>
      </c>
      <c r="C528" s="30" t="s">
        <v>140</v>
      </c>
      <c r="D528" s="30">
        <v>0.95409999999999995</v>
      </c>
      <c r="E528" s="2">
        <v>44378</v>
      </c>
      <c r="F528" s="2">
        <v>44742</v>
      </c>
      <c r="G528" s="30" t="s">
        <v>43</v>
      </c>
      <c r="H528" s="30" t="s">
        <v>38</v>
      </c>
      <c r="I528" s="31">
        <v>30</v>
      </c>
      <c r="J528" s="31">
        <f t="shared" si="232"/>
        <v>650</v>
      </c>
      <c r="K528" s="32">
        <f t="shared" si="229"/>
        <v>-19.77819999999997</v>
      </c>
      <c r="L528" s="32">
        <f t="shared" si="229"/>
        <v>-127.5915</v>
      </c>
      <c r="M528" s="32">
        <f t="shared" si="229"/>
        <v>-417.63789999999995</v>
      </c>
      <c r="N528" s="32"/>
      <c r="O528" s="33">
        <v>28</v>
      </c>
      <c r="P528" s="31">
        <f t="shared" si="233"/>
        <v>606.66666666666663</v>
      </c>
      <c r="Q528" s="32">
        <f t="shared" si="230"/>
        <v>-336.9382333333333</v>
      </c>
      <c r="R528" s="32">
        <f t="shared" si="230"/>
        <v>-438.07283333333328</v>
      </c>
      <c r="S528" s="32">
        <f t="shared" si="230"/>
        <v>-575.46323333333328</v>
      </c>
      <c r="T528" s="33">
        <v>27.71</v>
      </c>
      <c r="U528" s="31">
        <f t="shared" si="234"/>
        <v>600.38333333333333</v>
      </c>
      <c r="V528" s="32">
        <f t="shared" si="231"/>
        <v>-343.2215666666666</v>
      </c>
      <c r="W528" s="32">
        <f t="shared" si="231"/>
        <v>-444.35616666666658</v>
      </c>
      <c r="X528" s="32">
        <f t="shared" si="231"/>
        <v>-581.74656666666658</v>
      </c>
      <c r="Y528" s="3">
        <v>4.3600000000000003</v>
      </c>
      <c r="Z528" s="32"/>
      <c r="AA528" s="32"/>
      <c r="AB528" s="32"/>
    </row>
    <row r="529" spans="1:28" hidden="1" x14ac:dyDescent="0.25">
      <c r="A529" t="s">
        <v>137</v>
      </c>
      <c r="B529">
        <v>21</v>
      </c>
      <c r="C529" s="1" t="s">
        <v>140</v>
      </c>
      <c r="D529" s="1">
        <v>0.95409999999999995</v>
      </c>
      <c r="E529" s="2">
        <v>44378</v>
      </c>
      <c r="F529" s="2">
        <v>44742</v>
      </c>
      <c r="G529" s="1" t="s">
        <v>44</v>
      </c>
      <c r="H529" t="s">
        <v>38</v>
      </c>
      <c r="I529" s="3">
        <v>27</v>
      </c>
      <c r="J529" s="3">
        <f t="shared" si="232"/>
        <v>585</v>
      </c>
      <c r="O529" s="3">
        <v>26</v>
      </c>
      <c r="P529" s="3">
        <f t="shared" si="233"/>
        <v>563.33333333333337</v>
      </c>
      <c r="T529" s="3">
        <v>25</v>
      </c>
      <c r="U529" s="3">
        <f t="shared" si="234"/>
        <v>541.66666666666663</v>
      </c>
      <c r="Y529" s="3">
        <v>3.22</v>
      </c>
    </row>
    <row r="530" spans="1:28" hidden="1" x14ac:dyDescent="0.25">
      <c r="A530" t="s">
        <v>137</v>
      </c>
      <c r="B530">
        <v>21</v>
      </c>
      <c r="C530" s="1" t="s">
        <v>140</v>
      </c>
      <c r="D530" s="1">
        <v>0.95409999999999995</v>
      </c>
      <c r="E530" s="2">
        <v>44378</v>
      </c>
      <c r="F530" s="2">
        <v>44742</v>
      </c>
      <c r="G530" s="1" t="s">
        <v>45</v>
      </c>
      <c r="H530" t="s">
        <v>38</v>
      </c>
      <c r="I530" s="3">
        <v>48.01</v>
      </c>
      <c r="J530" s="3">
        <f t="shared" si="232"/>
        <v>1040.2166666666667</v>
      </c>
      <c r="O530" s="3">
        <v>51.93</v>
      </c>
      <c r="P530" s="3">
        <f t="shared" si="233"/>
        <v>1125.1499999999999</v>
      </c>
      <c r="T530" s="3">
        <v>35</v>
      </c>
      <c r="U530" s="3">
        <f t="shared" si="234"/>
        <v>758.33333333333337</v>
      </c>
      <c r="Y530" s="3">
        <v>22.36</v>
      </c>
    </row>
    <row r="531" spans="1:28" s="29" customFormat="1" x14ac:dyDescent="0.25">
      <c r="A531" s="29" t="s">
        <v>137</v>
      </c>
      <c r="B531">
        <v>38</v>
      </c>
      <c r="C531" s="30" t="s">
        <v>141</v>
      </c>
      <c r="D531" s="30">
        <v>0.9536</v>
      </c>
      <c r="E531" s="2">
        <v>44378</v>
      </c>
      <c r="F531" s="2">
        <v>44742</v>
      </c>
      <c r="G531" s="30" t="s">
        <v>37</v>
      </c>
      <c r="H531" s="30" t="s">
        <v>38</v>
      </c>
      <c r="I531" s="31">
        <v>33</v>
      </c>
      <c r="J531" s="31">
        <f t="shared" si="232"/>
        <v>715</v>
      </c>
      <c r="K531" s="32">
        <f t="shared" ref="K531:M536" si="235">IF($G531="INF",$J531-H$3*$D531,IF(OR($G531="TOD", $G531="2YR"),$J531-H$4*$D531,$J531-H$5*$D531))</f>
        <v>-585.71039999999994</v>
      </c>
      <c r="L531" s="32">
        <f t="shared" si="235"/>
        <v>-833.64640000000009</v>
      </c>
      <c r="M531" s="32">
        <f t="shared" si="235"/>
        <v>-1048.2064</v>
      </c>
      <c r="N531" s="32"/>
      <c r="O531" s="33">
        <v>36</v>
      </c>
      <c r="P531" s="31">
        <f t="shared" si="233"/>
        <v>780</v>
      </c>
      <c r="Q531" s="32">
        <f t="shared" ref="Q531:S536" si="236">IF($P531=0,0,$P531-(P$3*$D531))</f>
        <v>-163.11040000000003</v>
      </c>
      <c r="R531" s="32">
        <f t="shared" si="236"/>
        <v>-264.19200000000001</v>
      </c>
      <c r="S531" s="32">
        <f t="shared" si="236"/>
        <v>-401.51039999999989</v>
      </c>
      <c r="T531" s="33">
        <v>35</v>
      </c>
      <c r="U531" s="31">
        <f t="shared" si="234"/>
        <v>758.33333333333337</v>
      </c>
      <c r="V531" s="32">
        <f t="shared" ref="V531:X536" si="237">IF($U531=0,0,$U531-(P$3*$D531))</f>
        <v>-184.77706666666666</v>
      </c>
      <c r="W531" s="32">
        <f t="shared" si="237"/>
        <v>-285.85866666666664</v>
      </c>
      <c r="X531" s="32">
        <f t="shared" si="237"/>
        <v>-423.17706666666652</v>
      </c>
      <c r="Y531" s="3">
        <v>7</v>
      </c>
      <c r="Z531" s="32"/>
      <c r="AA531" s="32"/>
      <c r="AB531" s="32"/>
    </row>
    <row r="532" spans="1:28" s="29" customFormat="1" x14ac:dyDescent="0.25">
      <c r="A532" s="29" t="s">
        <v>137</v>
      </c>
      <c r="B532">
        <v>38</v>
      </c>
      <c r="C532" s="30" t="s">
        <v>141</v>
      </c>
      <c r="D532" s="30">
        <v>0.9536</v>
      </c>
      <c r="E532" s="2">
        <v>44378</v>
      </c>
      <c r="F532" s="2">
        <v>44742</v>
      </c>
      <c r="G532" s="30" t="s">
        <v>39</v>
      </c>
      <c r="H532" s="30" t="s">
        <v>38</v>
      </c>
      <c r="I532" s="31">
        <v>29</v>
      </c>
      <c r="J532" s="31">
        <f t="shared" si="232"/>
        <v>628.33333333333337</v>
      </c>
      <c r="K532" s="32">
        <f t="shared" si="235"/>
        <v>-125.01066666666668</v>
      </c>
      <c r="L532" s="32">
        <f t="shared" si="235"/>
        <v>-250.88586666666663</v>
      </c>
      <c r="M532" s="32">
        <f t="shared" si="235"/>
        <v>-747.71146666666652</v>
      </c>
      <c r="N532" s="32"/>
      <c r="O532" s="33">
        <v>32</v>
      </c>
      <c r="P532" s="31">
        <f t="shared" si="233"/>
        <v>693.33333333333337</v>
      </c>
      <c r="Q532" s="32">
        <f t="shared" si="236"/>
        <v>-249.77706666666666</v>
      </c>
      <c r="R532" s="32">
        <f t="shared" si="236"/>
        <v>-350.85866666666664</v>
      </c>
      <c r="S532" s="32">
        <f t="shared" si="236"/>
        <v>-488.17706666666652</v>
      </c>
      <c r="T532" s="33">
        <v>32</v>
      </c>
      <c r="U532" s="31">
        <f t="shared" si="234"/>
        <v>693.33333333333337</v>
      </c>
      <c r="V532" s="32">
        <f t="shared" si="237"/>
        <v>-249.77706666666666</v>
      </c>
      <c r="W532" s="32">
        <f t="shared" si="237"/>
        <v>-350.85866666666664</v>
      </c>
      <c r="X532" s="32">
        <f t="shared" si="237"/>
        <v>-488.17706666666652</v>
      </c>
      <c r="Y532" s="3">
        <v>6.74</v>
      </c>
      <c r="Z532" s="32"/>
      <c r="AA532" s="32"/>
      <c r="AB532" s="32"/>
    </row>
    <row r="533" spans="1:28" s="29" customFormat="1" x14ac:dyDescent="0.25">
      <c r="A533" s="29" t="s">
        <v>137</v>
      </c>
      <c r="B533">
        <v>38</v>
      </c>
      <c r="C533" s="30" t="s">
        <v>141</v>
      </c>
      <c r="D533" s="30">
        <v>0.9536</v>
      </c>
      <c r="E533" s="2">
        <v>44378</v>
      </c>
      <c r="F533" s="2">
        <v>44742</v>
      </c>
      <c r="G533" s="30" t="s">
        <v>40</v>
      </c>
      <c r="H533" s="30" t="s">
        <v>38</v>
      </c>
      <c r="I533" s="31">
        <v>25</v>
      </c>
      <c r="J533" s="31">
        <f t="shared" si="232"/>
        <v>541.66666666666663</v>
      </c>
      <c r="K533" s="32">
        <f t="shared" si="235"/>
        <v>-211.67733333333342</v>
      </c>
      <c r="L533" s="32">
        <f t="shared" si="235"/>
        <v>-337.55253333333337</v>
      </c>
      <c r="M533" s="32">
        <f t="shared" si="235"/>
        <v>-834.37813333333327</v>
      </c>
      <c r="N533" s="32"/>
      <c r="O533" s="33">
        <v>31</v>
      </c>
      <c r="P533" s="31">
        <f t="shared" si="233"/>
        <v>671.66666666666663</v>
      </c>
      <c r="Q533" s="32">
        <f t="shared" si="236"/>
        <v>-271.4437333333334</v>
      </c>
      <c r="R533" s="32">
        <f t="shared" si="236"/>
        <v>-372.52533333333338</v>
      </c>
      <c r="S533" s="32">
        <f t="shared" si="236"/>
        <v>-509.84373333333326</v>
      </c>
      <c r="T533" s="33">
        <v>30</v>
      </c>
      <c r="U533" s="31">
        <f t="shared" si="234"/>
        <v>650</v>
      </c>
      <c r="V533" s="32">
        <f t="shared" si="237"/>
        <v>-293.11040000000003</v>
      </c>
      <c r="W533" s="32">
        <f t="shared" si="237"/>
        <v>-394.19200000000001</v>
      </c>
      <c r="X533" s="32">
        <f t="shared" si="237"/>
        <v>-531.51039999999989</v>
      </c>
      <c r="Y533" s="3">
        <v>6.5</v>
      </c>
      <c r="Z533" s="32"/>
      <c r="AA533" s="32"/>
      <c r="AB533" s="32"/>
    </row>
    <row r="534" spans="1:28" s="29" customFormat="1" x14ac:dyDescent="0.25">
      <c r="A534" s="29" t="s">
        <v>137</v>
      </c>
      <c r="B534">
        <v>38</v>
      </c>
      <c r="C534" s="30" t="s">
        <v>141</v>
      </c>
      <c r="D534" s="30">
        <v>0.9536</v>
      </c>
      <c r="E534" s="2">
        <v>44378</v>
      </c>
      <c r="F534" s="2">
        <v>44742</v>
      </c>
      <c r="G534" s="30" t="s">
        <v>41</v>
      </c>
      <c r="H534" s="30" t="s">
        <v>38</v>
      </c>
      <c r="I534" s="31">
        <v>23</v>
      </c>
      <c r="J534" s="31">
        <f t="shared" si="232"/>
        <v>498.33333333333331</v>
      </c>
      <c r="K534" s="32">
        <f t="shared" si="235"/>
        <v>-171.09386666666666</v>
      </c>
      <c r="L534" s="32">
        <f t="shared" si="235"/>
        <v>-278.85066666666665</v>
      </c>
      <c r="M534" s="32">
        <f t="shared" si="235"/>
        <v>-568.74506666666684</v>
      </c>
      <c r="N534" s="32"/>
      <c r="O534" s="33">
        <v>30</v>
      </c>
      <c r="P534" s="31">
        <f t="shared" si="233"/>
        <v>650</v>
      </c>
      <c r="Q534" s="32">
        <f t="shared" si="236"/>
        <v>-293.11040000000003</v>
      </c>
      <c r="R534" s="32">
        <f t="shared" si="236"/>
        <v>-394.19200000000001</v>
      </c>
      <c r="S534" s="32">
        <f t="shared" si="236"/>
        <v>-531.51039999999989</v>
      </c>
      <c r="T534" s="33">
        <v>30</v>
      </c>
      <c r="U534" s="31">
        <f t="shared" si="234"/>
        <v>650</v>
      </c>
      <c r="V534" s="32">
        <f t="shared" si="237"/>
        <v>-293.11040000000003</v>
      </c>
      <c r="W534" s="32">
        <f t="shared" si="237"/>
        <v>-394.19200000000001</v>
      </c>
      <c r="X534" s="32">
        <f t="shared" si="237"/>
        <v>-531.51039999999989</v>
      </c>
      <c r="Y534" s="3">
        <v>5.74</v>
      </c>
      <c r="Z534" s="32"/>
      <c r="AA534" s="32"/>
      <c r="AB534" s="32"/>
    </row>
    <row r="535" spans="1:28" s="29" customFormat="1" x14ac:dyDescent="0.25">
      <c r="A535" s="29" t="s">
        <v>137</v>
      </c>
      <c r="B535">
        <v>38</v>
      </c>
      <c r="C535" s="30" t="s">
        <v>141</v>
      </c>
      <c r="D535" s="30">
        <v>0.9536</v>
      </c>
      <c r="E535" s="2">
        <v>44378</v>
      </c>
      <c r="F535" s="2">
        <v>44742</v>
      </c>
      <c r="G535" s="30" t="s">
        <v>42</v>
      </c>
      <c r="H535" s="30" t="s">
        <v>38</v>
      </c>
      <c r="I535" s="31">
        <v>21</v>
      </c>
      <c r="J535" s="31">
        <f t="shared" si="232"/>
        <v>455</v>
      </c>
      <c r="K535" s="32">
        <f t="shared" si="235"/>
        <v>-214.42719999999997</v>
      </c>
      <c r="L535" s="32">
        <f t="shared" si="235"/>
        <v>-322.18399999999997</v>
      </c>
      <c r="M535" s="32">
        <f t="shared" si="235"/>
        <v>-612.0784000000001</v>
      </c>
      <c r="N535" s="32"/>
      <c r="O535" s="33">
        <v>30</v>
      </c>
      <c r="P535" s="31">
        <f t="shared" si="233"/>
        <v>650</v>
      </c>
      <c r="Q535" s="32">
        <f t="shared" si="236"/>
        <v>-293.11040000000003</v>
      </c>
      <c r="R535" s="32">
        <f t="shared" si="236"/>
        <v>-394.19200000000001</v>
      </c>
      <c r="S535" s="32">
        <f t="shared" si="236"/>
        <v>-531.51039999999989</v>
      </c>
      <c r="T535" s="33">
        <v>28</v>
      </c>
      <c r="U535" s="31">
        <f t="shared" si="234"/>
        <v>606.66666666666663</v>
      </c>
      <c r="V535" s="32">
        <f t="shared" si="237"/>
        <v>-336.4437333333334</v>
      </c>
      <c r="W535" s="32">
        <f t="shared" si="237"/>
        <v>-437.52533333333338</v>
      </c>
      <c r="X535" s="32">
        <f t="shared" si="237"/>
        <v>-574.84373333333326</v>
      </c>
      <c r="Y535" s="3">
        <v>5.5</v>
      </c>
      <c r="Z535" s="32"/>
      <c r="AA535" s="32"/>
      <c r="AB535" s="32"/>
    </row>
    <row r="536" spans="1:28" s="29" customFormat="1" x14ac:dyDescent="0.25">
      <c r="A536" s="29" t="s">
        <v>137</v>
      </c>
      <c r="B536">
        <v>38</v>
      </c>
      <c r="C536" s="30" t="s">
        <v>141</v>
      </c>
      <c r="D536" s="30">
        <v>0.9536</v>
      </c>
      <c r="E536" s="2">
        <v>44378</v>
      </c>
      <c r="F536" s="2">
        <v>44742</v>
      </c>
      <c r="G536" s="30" t="s">
        <v>43</v>
      </c>
      <c r="H536" s="30" t="s">
        <v>38</v>
      </c>
      <c r="I536" s="31">
        <v>20</v>
      </c>
      <c r="J536" s="31">
        <f t="shared" si="232"/>
        <v>433.33333333333331</v>
      </c>
      <c r="K536" s="32">
        <f t="shared" si="235"/>
        <v>-236.09386666666666</v>
      </c>
      <c r="L536" s="32">
        <f t="shared" si="235"/>
        <v>-343.85066666666665</v>
      </c>
      <c r="M536" s="32">
        <f t="shared" si="235"/>
        <v>-633.74506666666684</v>
      </c>
      <c r="N536" s="32"/>
      <c r="O536" s="33">
        <v>28</v>
      </c>
      <c r="P536" s="31">
        <f t="shared" si="233"/>
        <v>606.66666666666663</v>
      </c>
      <c r="Q536" s="32">
        <f t="shared" si="236"/>
        <v>-336.4437333333334</v>
      </c>
      <c r="R536" s="32">
        <f t="shared" si="236"/>
        <v>-437.52533333333338</v>
      </c>
      <c r="S536" s="32">
        <f t="shared" si="236"/>
        <v>-574.84373333333326</v>
      </c>
      <c r="T536" s="33">
        <v>27.71</v>
      </c>
      <c r="U536" s="31">
        <f t="shared" si="234"/>
        <v>600.38333333333333</v>
      </c>
      <c r="V536" s="32">
        <f t="shared" si="237"/>
        <v>-342.7270666666667</v>
      </c>
      <c r="W536" s="32">
        <f t="shared" si="237"/>
        <v>-443.80866666666668</v>
      </c>
      <c r="X536" s="32">
        <f t="shared" si="237"/>
        <v>-581.12706666666656</v>
      </c>
      <c r="Y536" s="3">
        <v>5.24</v>
      </c>
      <c r="Z536" s="32"/>
      <c r="AA536" s="32"/>
      <c r="AB536" s="32"/>
    </row>
    <row r="537" spans="1:28" hidden="1" x14ac:dyDescent="0.25">
      <c r="A537" t="s">
        <v>137</v>
      </c>
      <c r="B537">
        <v>38</v>
      </c>
      <c r="C537" s="1" t="s">
        <v>141</v>
      </c>
      <c r="D537" s="1">
        <v>0.9536</v>
      </c>
      <c r="E537" s="2">
        <v>44378</v>
      </c>
      <c r="F537" s="2">
        <v>44742</v>
      </c>
      <c r="G537" s="1" t="s">
        <v>44</v>
      </c>
      <c r="H537" t="s">
        <v>38</v>
      </c>
      <c r="I537" s="3">
        <v>18</v>
      </c>
      <c r="J537" s="3">
        <f t="shared" si="232"/>
        <v>390</v>
      </c>
      <c r="O537" s="3">
        <v>26</v>
      </c>
      <c r="P537" s="3">
        <f t="shared" si="233"/>
        <v>563.33333333333337</v>
      </c>
      <c r="T537" s="3">
        <v>25</v>
      </c>
      <c r="U537" s="3">
        <f t="shared" si="234"/>
        <v>541.66666666666663</v>
      </c>
      <c r="Y537" s="3">
        <v>3.62</v>
      </c>
    </row>
    <row r="538" spans="1:28" hidden="1" x14ac:dyDescent="0.25">
      <c r="A538" t="s">
        <v>137</v>
      </c>
      <c r="B538">
        <v>38</v>
      </c>
      <c r="C538" s="1" t="s">
        <v>141</v>
      </c>
      <c r="D538" s="1">
        <v>0.9536</v>
      </c>
      <c r="E538" s="2">
        <v>44378</v>
      </c>
      <c r="F538" s="2">
        <v>44742</v>
      </c>
      <c r="G538" s="1" t="s">
        <v>45</v>
      </c>
      <c r="H538" t="s">
        <v>38</v>
      </c>
      <c r="I538" s="3">
        <v>39.6</v>
      </c>
      <c r="J538" s="3">
        <f t="shared" si="232"/>
        <v>858</v>
      </c>
      <c r="O538" s="3">
        <v>55.69</v>
      </c>
      <c r="P538" s="3">
        <f t="shared" si="233"/>
        <v>1206.6166666666666</v>
      </c>
      <c r="T538" s="3">
        <v>67.069999999999993</v>
      </c>
      <c r="U538" s="3">
        <f t="shared" si="234"/>
        <v>1453.1833333333332</v>
      </c>
      <c r="Y538" s="3">
        <v>32.1</v>
      </c>
    </row>
    <row r="539" spans="1:28" s="29" customFormat="1" x14ac:dyDescent="0.25">
      <c r="A539" s="29" t="s">
        <v>137</v>
      </c>
      <c r="B539">
        <v>60</v>
      </c>
      <c r="C539" s="30" t="s">
        <v>142</v>
      </c>
      <c r="D539" s="30">
        <v>0.96909999999999996</v>
      </c>
      <c r="E539" s="2">
        <v>44378</v>
      </c>
      <c r="F539" s="2">
        <v>44742</v>
      </c>
      <c r="G539" s="30" t="s">
        <v>37</v>
      </c>
      <c r="H539" s="30" t="s">
        <v>38</v>
      </c>
      <c r="I539" s="31">
        <v>40</v>
      </c>
      <c r="J539" s="31">
        <f t="shared" si="232"/>
        <v>866.66666666666663</v>
      </c>
      <c r="K539" s="32">
        <f t="shared" ref="K539:M544" si="238">IF($G539="INF",$J539-H$3*$D539,IF(OR($G539="TOD", $G539="2YR"),$J539-H$4*$D539,$J539-H$5*$D539))</f>
        <v>-455.18573333333336</v>
      </c>
      <c r="L539" s="32">
        <f t="shared" si="238"/>
        <v>-707.15173333333325</v>
      </c>
      <c r="M539" s="32">
        <f t="shared" si="238"/>
        <v>-925.19923333333338</v>
      </c>
      <c r="N539" s="32"/>
      <c r="O539" s="33">
        <v>36</v>
      </c>
      <c r="P539" s="31">
        <f t="shared" si="233"/>
        <v>780</v>
      </c>
      <c r="Q539" s="32">
        <f t="shared" ref="Q539:S544" si="239">IF($P539=0,0,$P539-(P$3*$D539))</f>
        <v>-178.43989999999997</v>
      </c>
      <c r="R539" s="32">
        <f t="shared" si="239"/>
        <v>-281.16449999999986</v>
      </c>
      <c r="S539" s="32">
        <f t="shared" si="239"/>
        <v>-420.71489999999994</v>
      </c>
      <c r="T539" s="33">
        <v>35</v>
      </c>
      <c r="U539" s="31">
        <f t="shared" si="234"/>
        <v>758.33333333333337</v>
      </c>
      <c r="V539" s="32">
        <f t="shared" ref="V539:X544" si="240">IF($U539=0,0,$U539-(P$3*$D539))</f>
        <v>-200.10656666666659</v>
      </c>
      <c r="W539" s="32">
        <f t="shared" si="240"/>
        <v>-302.83116666666649</v>
      </c>
      <c r="X539" s="32">
        <f t="shared" si="240"/>
        <v>-442.38156666666657</v>
      </c>
      <c r="Y539" s="3">
        <v>7</v>
      </c>
      <c r="Z539" s="32"/>
      <c r="AA539" s="32"/>
      <c r="AB539" s="32"/>
    </row>
    <row r="540" spans="1:28" s="29" customFormat="1" x14ac:dyDescent="0.25">
      <c r="A540" s="29" t="s">
        <v>137</v>
      </c>
      <c r="B540">
        <v>60</v>
      </c>
      <c r="C540" s="30" t="s">
        <v>142</v>
      </c>
      <c r="D540" s="30">
        <v>0.96909999999999996</v>
      </c>
      <c r="E540" s="2">
        <v>44378</v>
      </c>
      <c r="F540" s="2">
        <v>44742</v>
      </c>
      <c r="G540" s="30" t="s">
        <v>39</v>
      </c>
      <c r="H540" s="30" t="s">
        <v>38</v>
      </c>
      <c r="I540" s="31">
        <v>32</v>
      </c>
      <c r="J540" s="31">
        <f t="shared" si="232"/>
        <v>693.33333333333337</v>
      </c>
      <c r="K540" s="32">
        <f t="shared" si="238"/>
        <v>-72.255666666666571</v>
      </c>
      <c r="L540" s="32">
        <f t="shared" si="238"/>
        <v>-200.17686666666657</v>
      </c>
      <c r="M540" s="32">
        <f t="shared" si="238"/>
        <v>-705.07796666666661</v>
      </c>
      <c r="N540" s="32"/>
      <c r="O540" s="33">
        <v>32</v>
      </c>
      <c r="P540" s="31">
        <f t="shared" si="233"/>
        <v>693.33333333333337</v>
      </c>
      <c r="Q540" s="32">
        <f t="shared" si="239"/>
        <v>-265.10656666666659</v>
      </c>
      <c r="R540" s="32">
        <f t="shared" si="239"/>
        <v>-367.83116666666649</v>
      </c>
      <c r="S540" s="32">
        <f t="shared" si="239"/>
        <v>-507.38156666666657</v>
      </c>
      <c r="T540" s="33">
        <v>32</v>
      </c>
      <c r="U540" s="31">
        <f t="shared" si="234"/>
        <v>693.33333333333337</v>
      </c>
      <c r="V540" s="32">
        <f t="shared" si="240"/>
        <v>-265.10656666666659</v>
      </c>
      <c r="W540" s="32">
        <f t="shared" si="240"/>
        <v>-367.83116666666649</v>
      </c>
      <c r="X540" s="32">
        <f t="shared" si="240"/>
        <v>-507.38156666666657</v>
      </c>
      <c r="Y540" s="3">
        <v>6.24</v>
      </c>
      <c r="Z540" s="32"/>
      <c r="AA540" s="32"/>
      <c r="AB540" s="32"/>
    </row>
    <row r="541" spans="1:28" s="29" customFormat="1" x14ac:dyDescent="0.25">
      <c r="A541" s="29" t="s">
        <v>137</v>
      </c>
      <c r="B541">
        <v>60</v>
      </c>
      <c r="C541" s="30" t="s">
        <v>142</v>
      </c>
      <c r="D541" s="30">
        <v>0.96909999999999996</v>
      </c>
      <c r="E541" s="2">
        <v>44378</v>
      </c>
      <c r="F541" s="2">
        <v>44742</v>
      </c>
      <c r="G541" s="30" t="s">
        <v>40</v>
      </c>
      <c r="H541" s="30" t="s">
        <v>38</v>
      </c>
      <c r="I541" s="31">
        <v>32</v>
      </c>
      <c r="J541" s="31">
        <f t="shared" si="232"/>
        <v>693.33333333333337</v>
      </c>
      <c r="K541" s="32">
        <f t="shared" si="238"/>
        <v>-72.255666666666571</v>
      </c>
      <c r="L541" s="32">
        <f t="shared" si="238"/>
        <v>-200.17686666666657</v>
      </c>
      <c r="M541" s="32">
        <f t="shared" si="238"/>
        <v>-705.07796666666661</v>
      </c>
      <c r="N541" s="32"/>
      <c r="O541" s="33">
        <v>31</v>
      </c>
      <c r="P541" s="31">
        <f t="shared" si="233"/>
        <v>671.66666666666663</v>
      </c>
      <c r="Q541" s="32">
        <f t="shared" si="239"/>
        <v>-286.77323333333334</v>
      </c>
      <c r="R541" s="32">
        <f t="shared" si="239"/>
        <v>-389.49783333333323</v>
      </c>
      <c r="S541" s="32">
        <f t="shared" si="239"/>
        <v>-529.04823333333331</v>
      </c>
      <c r="T541" s="33">
        <v>30</v>
      </c>
      <c r="U541" s="31">
        <f t="shared" si="234"/>
        <v>650</v>
      </c>
      <c r="V541" s="32">
        <f t="shared" si="240"/>
        <v>-308.43989999999997</v>
      </c>
      <c r="W541" s="32">
        <f t="shared" si="240"/>
        <v>-411.16449999999986</v>
      </c>
      <c r="X541" s="32">
        <f t="shared" si="240"/>
        <v>-550.71489999999994</v>
      </c>
      <c r="Y541" s="3">
        <v>6</v>
      </c>
      <c r="Z541" s="32"/>
      <c r="AA541" s="32"/>
      <c r="AB541" s="32"/>
    </row>
    <row r="542" spans="1:28" s="29" customFormat="1" x14ac:dyDescent="0.25">
      <c r="A542" s="29" t="s">
        <v>137</v>
      </c>
      <c r="B542">
        <v>60</v>
      </c>
      <c r="C542" s="30" t="s">
        <v>142</v>
      </c>
      <c r="D542" s="30">
        <v>0.96909999999999996</v>
      </c>
      <c r="E542" s="2">
        <v>44378</v>
      </c>
      <c r="F542" s="2">
        <v>44742</v>
      </c>
      <c r="G542" s="30" t="s">
        <v>41</v>
      </c>
      <c r="H542" s="30" t="s">
        <v>38</v>
      </c>
      <c r="I542" s="31">
        <v>29</v>
      </c>
      <c r="J542" s="31">
        <f t="shared" si="232"/>
        <v>628.33333333333337</v>
      </c>
      <c r="K542" s="32">
        <f t="shared" si="238"/>
        <v>-51.974866666666571</v>
      </c>
      <c r="L542" s="32">
        <f t="shared" si="238"/>
        <v>-161.48316666666665</v>
      </c>
      <c r="M542" s="32">
        <f t="shared" si="238"/>
        <v>-456.08956666666666</v>
      </c>
      <c r="N542" s="32"/>
      <c r="O542" s="33">
        <v>30</v>
      </c>
      <c r="P542" s="31">
        <f t="shared" si="233"/>
        <v>650</v>
      </c>
      <c r="Q542" s="32">
        <f t="shared" si="239"/>
        <v>-308.43989999999997</v>
      </c>
      <c r="R542" s="32">
        <f t="shared" si="239"/>
        <v>-411.16449999999986</v>
      </c>
      <c r="S542" s="32">
        <f t="shared" si="239"/>
        <v>-550.71489999999994</v>
      </c>
      <c r="T542" s="33">
        <v>30</v>
      </c>
      <c r="U542" s="31">
        <f t="shared" si="234"/>
        <v>650</v>
      </c>
      <c r="V542" s="32">
        <f t="shared" si="240"/>
        <v>-308.43989999999997</v>
      </c>
      <c r="W542" s="32">
        <f t="shared" si="240"/>
        <v>-411.16449999999986</v>
      </c>
      <c r="X542" s="32">
        <f t="shared" si="240"/>
        <v>-550.71489999999994</v>
      </c>
      <c r="Y542" s="3">
        <v>5.24</v>
      </c>
      <c r="Z542" s="32"/>
      <c r="AA542" s="32"/>
      <c r="AB542" s="32"/>
    </row>
    <row r="543" spans="1:28" s="29" customFormat="1" x14ac:dyDescent="0.25">
      <c r="A543" s="29" t="s">
        <v>137</v>
      </c>
      <c r="B543">
        <v>60</v>
      </c>
      <c r="C543" s="30" t="s">
        <v>142</v>
      </c>
      <c r="D543" s="30">
        <v>0.96909999999999996</v>
      </c>
      <c r="E543" s="2">
        <v>44378</v>
      </c>
      <c r="F543" s="2">
        <v>44742</v>
      </c>
      <c r="G543" s="30" t="s">
        <v>42</v>
      </c>
      <c r="H543" s="30" t="s">
        <v>38</v>
      </c>
      <c r="I543" s="31">
        <v>27</v>
      </c>
      <c r="J543" s="31">
        <f t="shared" si="232"/>
        <v>585</v>
      </c>
      <c r="K543" s="32">
        <f t="shared" si="238"/>
        <v>-95.308199999999943</v>
      </c>
      <c r="L543" s="32">
        <f t="shared" si="238"/>
        <v>-204.81650000000002</v>
      </c>
      <c r="M543" s="32">
        <f t="shared" si="238"/>
        <v>-499.42290000000003</v>
      </c>
      <c r="N543" s="32"/>
      <c r="O543" s="33">
        <v>30</v>
      </c>
      <c r="P543" s="31">
        <f t="shared" si="233"/>
        <v>650</v>
      </c>
      <c r="Q543" s="32">
        <f t="shared" si="239"/>
        <v>-308.43989999999997</v>
      </c>
      <c r="R543" s="32">
        <f t="shared" si="239"/>
        <v>-411.16449999999986</v>
      </c>
      <c r="S543" s="32">
        <f t="shared" si="239"/>
        <v>-550.71489999999994</v>
      </c>
      <c r="T543" s="33">
        <v>28</v>
      </c>
      <c r="U543" s="31">
        <f t="shared" si="234"/>
        <v>606.66666666666663</v>
      </c>
      <c r="V543" s="32">
        <f t="shared" si="240"/>
        <v>-351.77323333333334</v>
      </c>
      <c r="W543" s="32">
        <f t="shared" si="240"/>
        <v>-454.49783333333323</v>
      </c>
      <c r="X543" s="32">
        <f t="shared" si="240"/>
        <v>-594.04823333333331</v>
      </c>
      <c r="Y543" s="3">
        <v>5</v>
      </c>
      <c r="Z543" s="32"/>
      <c r="AA543" s="32"/>
      <c r="AB543" s="32"/>
    </row>
    <row r="544" spans="1:28" s="29" customFormat="1" x14ac:dyDescent="0.25">
      <c r="A544" s="29" t="s">
        <v>137</v>
      </c>
      <c r="B544">
        <v>60</v>
      </c>
      <c r="C544" s="30" t="s">
        <v>142</v>
      </c>
      <c r="D544" s="30">
        <v>0.96909999999999996</v>
      </c>
      <c r="E544" s="2">
        <v>44378</v>
      </c>
      <c r="F544" s="2">
        <v>44742</v>
      </c>
      <c r="G544" s="30" t="s">
        <v>43</v>
      </c>
      <c r="H544" s="30" t="s">
        <v>38</v>
      </c>
      <c r="I544" s="31">
        <v>27</v>
      </c>
      <c r="J544" s="31">
        <f t="shared" si="232"/>
        <v>585</v>
      </c>
      <c r="K544" s="32">
        <f t="shared" si="238"/>
        <v>-95.308199999999943</v>
      </c>
      <c r="L544" s="32">
        <f t="shared" si="238"/>
        <v>-204.81650000000002</v>
      </c>
      <c r="M544" s="32">
        <f t="shared" si="238"/>
        <v>-499.42290000000003</v>
      </c>
      <c r="N544" s="32"/>
      <c r="O544" s="33">
        <v>28</v>
      </c>
      <c r="P544" s="31">
        <f t="shared" si="233"/>
        <v>606.66666666666663</v>
      </c>
      <c r="Q544" s="32">
        <f t="shared" si="239"/>
        <v>-351.77323333333334</v>
      </c>
      <c r="R544" s="32">
        <f t="shared" si="239"/>
        <v>-454.49783333333323</v>
      </c>
      <c r="S544" s="32">
        <f t="shared" si="239"/>
        <v>-594.04823333333331</v>
      </c>
      <c r="T544" s="33">
        <v>27.71</v>
      </c>
      <c r="U544" s="31">
        <f t="shared" si="234"/>
        <v>600.38333333333333</v>
      </c>
      <c r="V544" s="32">
        <f t="shared" si="240"/>
        <v>-358.05656666666664</v>
      </c>
      <c r="W544" s="32">
        <f t="shared" si="240"/>
        <v>-460.78116666666654</v>
      </c>
      <c r="X544" s="32">
        <f t="shared" si="240"/>
        <v>-600.33156666666662</v>
      </c>
      <c r="Y544" s="3">
        <v>4.74</v>
      </c>
      <c r="Z544" s="32"/>
      <c r="AA544" s="32"/>
      <c r="AB544" s="32"/>
    </row>
    <row r="545" spans="1:28" hidden="1" x14ac:dyDescent="0.25">
      <c r="A545" t="s">
        <v>137</v>
      </c>
      <c r="B545">
        <v>60</v>
      </c>
      <c r="C545" s="1" t="s">
        <v>142</v>
      </c>
      <c r="D545" s="1">
        <v>0.96909999999999996</v>
      </c>
      <c r="E545" s="2">
        <v>44378</v>
      </c>
      <c r="F545" s="2">
        <v>44742</v>
      </c>
      <c r="G545" s="1" t="s">
        <v>44</v>
      </c>
      <c r="H545" t="s">
        <v>38</v>
      </c>
      <c r="I545" s="3">
        <v>27</v>
      </c>
      <c r="J545" s="3">
        <f t="shared" si="232"/>
        <v>585</v>
      </c>
      <c r="O545" s="3">
        <v>26</v>
      </c>
      <c r="P545" s="3">
        <f t="shared" si="233"/>
        <v>563.33333333333337</v>
      </c>
      <c r="T545" s="3">
        <v>25</v>
      </c>
      <c r="U545" s="3">
        <f t="shared" si="234"/>
        <v>541.66666666666663</v>
      </c>
      <c r="Y545" s="3">
        <v>4.0999999999999996</v>
      </c>
    </row>
    <row r="546" spans="1:28" hidden="1" x14ac:dyDescent="0.25">
      <c r="A546" t="s">
        <v>137</v>
      </c>
      <c r="B546">
        <v>60</v>
      </c>
      <c r="C546" s="1" t="s">
        <v>142</v>
      </c>
      <c r="D546" s="1">
        <v>0.96909999999999996</v>
      </c>
      <c r="E546" s="2">
        <v>44378</v>
      </c>
      <c r="F546" s="2">
        <v>44742</v>
      </c>
      <c r="G546" s="1" t="s">
        <v>45</v>
      </c>
      <c r="H546" t="s">
        <v>38</v>
      </c>
      <c r="I546" s="3">
        <v>48</v>
      </c>
      <c r="J546" s="3">
        <f t="shared" si="232"/>
        <v>1040</v>
      </c>
      <c r="O546" s="3">
        <v>51.27</v>
      </c>
      <c r="P546" s="3">
        <f t="shared" si="233"/>
        <v>1110.8500000000001</v>
      </c>
      <c r="T546" s="3">
        <v>64.27</v>
      </c>
      <c r="U546" s="3">
        <f t="shared" si="234"/>
        <v>1392.5166666666667</v>
      </c>
      <c r="Y546" s="3">
        <v>32.1</v>
      </c>
    </row>
    <row r="547" spans="1:28" x14ac:dyDescent="0.25">
      <c r="A547" t="s">
        <v>145</v>
      </c>
      <c r="B547">
        <v>11</v>
      </c>
      <c r="C547" s="1" t="s">
        <v>120</v>
      </c>
      <c r="D547" s="1">
        <v>1.0511999999999999</v>
      </c>
      <c r="E547" s="2">
        <v>44378</v>
      </c>
      <c r="F547" s="2">
        <v>44742</v>
      </c>
      <c r="G547" s="1" t="s">
        <v>37</v>
      </c>
      <c r="H547" s="1" t="s">
        <v>38</v>
      </c>
      <c r="I547" s="3">
        <v>40.42</v>
      </c>
      <c r="J547" s="3">
        <f t="shared" si="232"/>
        <v>875.76666666666677</v>
      </c>
      <c r="K547" s="34">
        <f t="shared" ref="K547:M552" si="241">IF($G547="INF",$J547-H$3*$D547,IF(OR($G547="TOD", $G547="2YR"),$J547-H$4*$D547,$J547-H$5*$D547))</f>
        <v>-558.07013333333305</v>
      </c>
      <c r="L547" s="34">
        <f t="shared" si="241"/>
        <v>-831.38213333333317</v>
      </c>
      <c r="M547" s="34">
        <f t="shared" si="241"/>
        <v>-1067.902133333333</v>
      </c>
      <c r="N547" s="34"/>
      <c r="O547" s="13">
        <v>36</v>
      </c>
      <c r="P547" s="3">
        <f t="shared" si="233"/>
        <v>780</v>
      </c>
      <c r="Q547" s="34">
        <f t="shared" ref="Q547:S552" si="242">IF($P547=0,0,$P547-(P$3*$D547))</f>
        <v>-259.63679999999999</v>
      </c>
      <c r="R547" s="34">
        <f t="shared" si="242"/>
        <v>-371.06399999999985</v>
      </c>
      <c r="S547" s="34">
        <f t="shared" si="242"/>
        <v>-522.43679999999995</v>
      </c>
      <c r="T547" s="13" t="s">
        <v>48</v>
      </c>
      <c r="U547" s="3">
        <f t="shared" si="234"/>
        <v>0</v>
      </c>
      <c r="V547" s="34">
        <f t="shared" ref="V547:X552" si="243">IF($U547=0,0,$U547-(P$3*$D547))</f>
        <v>0</v>
      </c>
      <c r="W547" s="34">
        <f t="shared" si="243"/>
        <v>0</v>
      </c>
      <c r="X547" s="34">
        <f t="shared" si="243"/>
        <v>0</v>
      </c>
      <c r="Y547" s="3" t="s">
        <v>48</v>
      </c>
      <c r="Z547" s="34"/>
      <c r="AA547" s="34"/>
      <c r="AB547" s="34"/>
    </row>
    <row r="548" spans="1:28" x14ac:dyDescent="0.25">
      <c r="A548" t="s">
        <v>145</v>
      </c>
      <c r="B548">
        <v>11</v>
      </c>
      <c r="C548" s="1" t="s">
        <v>120</v>
      </c>
      <c r="D548" s="1">
        <v>1.0511999999999999</v>
      </c>
      <c r="E548" s="2">
        <v>44378</v>
      </c>
      <c r="F548" s="2">
        <v>44742</v>
      </c>
      <c r="G548" s="1" t="s">
        <v>39</v>
      </c>
      <c r="H548" s="1" t="s">
        <v>38</v>
      </c>
      <c r="I548" s="3">
        <v>37.1</v>
      </c>
      <c r="J548" s="3">
        <f t="shared" si="232"/>
        <v>803.83333333333337</v>
      </c>
      <c r="K548" s="34">
        <f t="shared" si="241"/>
        <v>-26.614666666666608</v>
      </c>
      <c r="L548" s="34">
        <f t="shared" si="241"/>
        <v>-165.37306666666655</v>
      </c>
      <c r="M548" s="34">
        <f t="shared" si="241"/>
        <v>-713.04826666666656</v>
      </c>
      <c r="N548" s="34"/>
      <c r="O548" s="13">
        <v>27.2</v>
      </c>
      <c r="P548" s="3">
        <f t="shared" si="233"/>
        <v>589.33333333333337</v>
      </c>
      <c r="Q548" s="34">
        <f t="shared" si="242"/>
        <v>-450.30346666666662</v>
      </c>
      <c r="R548" s="34">
        <f t="shared" si="242"/>
        <v>-561.73066666666648</v>
      </c>
      <c r="S548" s="34">
        <f t="shared" si="242"/>
        <v>-713.10346666666658</v>
      </c>
      <c r="T548" s="13" t="s">
        <v>48</v>
      </c>
      <c r="U548" s="3">
        <f t="shared" si="234"/>
        <v>0</v>
      </c>
      <c r="V548" s="34">
        <f t="shared" si="243"/>
        <v>0</v>
      </c>
      <c r="W548" s="34">
        <f t="shared" si="243"/>
        <v>0</v>
      </c>
      <c r="X548" s="34">
        <f t="shared" si="243"/>
        <v>0</v>
      </c>
      <c r="Y548" s="3" t="s">
        <v>48</v>
      </c>
      <c r="Z548" s="34"/>
      <c r="AA548" s="34"/>
      <c r="AB548" s="34"/>
    </row>
    <row r="549" spans="1:28" x14ac:dyDescent="0.25">
      <c r="A549" t="s">
        <v>145</v>
      </c>
      <c r="B549">
        <v>11</v>
      </c>
      <c r="C549" s="1" t="s">
        <v>120</v>
      </c>
      <c r="D549" s="1">
        <v>1.0511999999999999</v>
      </c>
      <c r="E549" s="2">
        <v>44378</v>
      </c>
      <c r="F549" s="2">
        <v>44742</v>
      </c>
      <c r="G549" s="1" t="s">
        <v>40</v>
      </c>
      <c r="H549" s="1" t="s">
        <v>38</v>
      </c>
      <c r="I549" s="3">
        <v>33.369999999999997</v>
      </c>
      <c r="J549" s="3">
        <f t="shared" si="232"/>
        <v>723.01666666666654</v>
      </c>
      <c r="K549" s="34">
        <f t="shared" si="241"/>
        <v>-107.43133333333344</v>
      </c>
      <c r="L549" s="34">
        <f t="shared" si="241"/>
        <v>-246.18973333333338</v>
      </c>
      <c r="M549" s="34">
        <f t="shared" si="241"/>
        <v>-793.8649333333334</v>
      </c>
      <c r="N549" s="34"/>
      <c r="O549" s="13">
        <v>26.52</v>
      </c>
      <c r="P549" s="3">
        <f t="shared" si="233"/>
        <v>574.6</v>
      </c>
      <c r="Q549" s="34">
        <f t="shared" si="242"/>
        <v>-465.03679999999997</v>
      </c>
      <c r="R549" s="34">
        <f t="shared" si="242"/>
        <v>-576.46399999999983</v>
      </c>
      <c r="S549" s="34">
        <f t="shared" si="242"/>
        <v>-727.83679999999993</v>
      </c>
      <c r="T549" s="13" t="s">
        <v>48</v>
      </c>
      <c r="U549" s="3">
        <f t="shared" si="234"/>
        <v>0</v>
      </c>
      <c r="V549" s="34">
        <f t="shared" si="243"/>
        <v>0</v>
      </c>
      <c r="W549" s="34">
        <f t="shared" si="243"/>
        <v>0</v>
      </c>
      <c r="X549" s="34">
        <f t="shared" si="243"/>
        <v>0</v>
      </c>
      <c r="Y549" s="3" t="s">
        <v>48</v>
      </c>
      <c r="Z549" s="34"/>
      <c r="AA549" s="34"/>
      <c r="AB549" s="34"/>
    </row>
    <row r="550" spans="1:28" x14ac:dyDescent="0.25">
      <c r="A550" t="s">
        <v>145</v>
      </c>
      <c r="B550">
        <v>11</v>
      </c>
      <c r="C550" s="1" t="s">
        <v>120</v>
      </c>
      <c r="D550" s="1">
        <v>1.0511999999999999</v>
      </c>
      <c r="E550" s="2">
        <v>44378</v>
      </c>
      <c r="F550" s="2">
        <v>44742</v>
      </c>
      <c r="G550" s="1" t="s">
        <v>41</v>
      </c>
      <c r="H550" s="1" t="s">
        <v>38</v>
      </c>
      <c r="I550" s="3">
        <v>28.32</v>
      </c>
      <c r="J550" s="3">
        <f t="shared" si="232"/>
        <v>613.6</v>
      </c>
      <c r="K550" s="34">
        <f t="shared" si="241"/>
        <v>-124.34239999999988</v>
      </c>
      <c r="L550" s="34">
        <f t="shared" si="241"/>
        <v>-243.12799999999993</v>
      </c>
      <c r="M550" s="34">
        <f t="shared" si="241"/>
        <v>-562.69279999999992</v>
      </c>
      <c r="N550" s="34"/>
      <c r="O550" s="13">
        <v>24.7</v>
      </c>
      <c r="P550" s="3">
        <f t="shared" si="233"/>
        <v>535.16666666666663</v>
      </c>
      <c r="Q550" s="34">
        <f t="shared" si="242"/>
        <v>-504.47013333333337</v>
      </c>
      <c r="R550" s="34">
        <f t="shared" si="242"/>
        <v>-615.89733333333322</v>
      </c>
      <c r="S550" s="34">
        <f t="shared" si="242"/>
        <v>-767.27013333333332</v>
      </c>
      <c r="T550" s="13" t="s">
        <v>48</v>
      </c>
      <c r="U550" s="3">
        <f t="shared" si="234"/>
        <v>0</v>
      </c>
      <c r="V550" s="34">
        <f t="shared" si="243"/>
        <v>0</v>
      </c>
      <c r="W550" s="34">
        <f t="shared" si="243"/>
        <v>0</v>
      </c>
      <c r="X550" s="34">
        <f t="shared" si="243"/>
        <v>0</v>
      </c>
      <c r="Y550" s="3" t="s">
        <v>48</v>
      </c>
      <c r="Z550" s="34"/>
      <c r="AA550" s="34"/>
      <c r="AB550" s="34"/>
    </row>
    <row r="551" spans="1:28" x14ac:dyDescent="0.25">
      <c r="A551" t="s">
        <v>145</v>
      </c>
      <c r="B551">
        <v>11</v>
      </c>
      <c r="C551" s="1" t="s">
        <v>120</v>
      </c>
      <c r="D551" s="1">
        <v>1.0511999999999999</v>
      </c>
      <c r="E551" s="2">
        <v>44378</v>
      </c>
      <c r="F551" s="2">
        <v>44742</v>
      </c>
      <c r="G551" s="1" t="s">
        <v>42</v>
      </c>
      <c r="H551" s="1" t="s">
        <v>38</v>
      </c>
      <c r="I551" s="3">
        <v>28.32</v>
      </c>
      <c r="J551" s="3">
        <f t="shared" si="232"/>
        <v>613.6</v>
      </c>
      <c r="K551" s="34">
        <f t="shared" si="241"/>
        <v>-124.34239999999988</v>
      </c>
      <c r="L551" s="34">
        <f t="shared" si="241"/>
        <v>-243.12799999999993</v>
      </c>
      <c r="M551" s="34">
        <f t="shared" si="241"/>
        <v>-562.69279999999992</v>
      </c>
      <c r="N551" s="34"/>
      <c r="O551" s="13">
        <v>24.7</v>
      </c>
      <c r="P551" s="3">
        <f t="shared" si="233"/>
        <v>535.16666666666663</v>
      </c>
      <c r="Q551" s="34">
        <f t="shared" si="242"/>
        <v>-504.47013333333337</v>
      </c>
      <c r="R551" s="34">
        <f t="shared" si="242"/>
        <v>-615.89733333333322</v>
      </c>
      <c r="S551" s="34">
        <f t="shared" si="242"/>
        <v>-767.27013333333332</v>
      </c>
      <c r="T551" s="13" t="s">
        <v>48</v>
      </c>
      <c r="U551" s="3">
        <f t="shared" si="234"/>
        <v>0</v>
      </c>
      <c r="V551" s="34">
        <f t="shared" si="243"/>
        <v>0</v>
      </c>
      <c r="W551" s="34">
        <f t="shared" si="243"/>
        <v>0</v>
      </c>
      <c r="X551" s="34">
        <f t="shared" si="243"/>
        <v>0</v>
      </c>
      <c r="Y551" s="3" t="s">
        <v>48</v>
      </c>
      <c r="Z551" s="34"/>
      <c r="AA551" s="34"/>
      <c r="AB551" s="34"/>
    </row>
    <row r="552" spans="1:28" x14ac:dyDescent="0.25">
      <c r="A552" t="s">
        <v>145</v>
      </c>
      <c r="B552">
        <v>11</v>
      </c>
      <c r="C552" s="1" t="s">
        <v>120</v>
      </c>
      <c r="D552" s="1">
        <v>1.0511999999999999</v>
      </c>
      <c r="E552" s="2">
        <v>44378</v>
      </c>
      <c r="F552" s="2">
        <v>44742</v>
      </c>
      <c r="G552" s="1" t="s">
        <v>43</v>
      </c>
      <c r="H552" s="1" t="s">
        <v>38</v>
      </c>
      <c r="I552" s="3">
        <v>28.32</v>
      </c>
      <c r="J552" s="3">
        <f t="shared" si="232"/>
        <v>613.6</v>
      </c>
      <c r="K552" s="34">
        <f t="shared" si="241"/>
        <v>-124.34239999999988</v>
      </c>
      <c r="L552" s="34">
        <f t="shared" si="241"/>
        <v>-243.12799999999993</v>
      </c>
      <c r="M552" s="34">
        <f t="shared" si="241"/>
        <v>-562.69279999999992</v>
      </c>
      <c r="N552" s="34"/>
      <c r="O552" s="13">
        <v>24.7</v>
      </c>
      <c r="P552" s="3">
        <f t="shared" si="233"/>
        <v>535.16666666666663</v>
      </c>
      <c r="Q552" s="34">
        <f t="shared" si="242"/>
        <v>-504.47013333333337</v>
      </c>
      <c r="R552" s="34">
        <f t="shared" si="242"/>
        <v>-615.89733333333322</v>
      </c>
      <c r="S552" s="34">
        <f t="shared" si="242"/>
        <v>-767.27013333333332</v>
      </c>
      <c r="T552" s="13" t="s">
        <v>48</v>
      </c>
      <c r="U552" s="3">
        <f t="shared" si="234"/>
        <v>0</v>
      </c>
      <c r="V552" s="34">
        <f t="shared" si="243"/>
        <v>0</v>
      </c>
      <c r="W552" s="34">
        <f t="shared" si="243"/>
        <v>0</v>
      </c>
      <c r="X552" s="34">
        <f t="shared" si="243"/>
        <v>0</v>
      </c>
      <c r="Y552" s="3" t="s">
        <v>48</v>
      </c>
      <c r="Z552" s="34"/>
      <c r="AA552" s="34"/>
      <c r="AB552" s="34"/>
    </row>
    <row r="553" spans="1:28" hidden="1" x14ac:dyDescent="0.25">
      <c r="A553" t="s">
        <v>143</v>
      </c>
      <c r="B553">
        <v>11</v>
      </c>
      <c r="C553" s="1" t="s">
        <v>120</v>
      </c>
      <c r="D553" s="1">
        <v>1.0511999999999999</v>
      </c>
      <c r="E553" s="2">
        <v>44378</v>
      </c>
      <c r="F553" s="2">
        <v>44742</v>
      </c>
      <c r="G553" s="1" t="s">
        <v>44</v>
      </c>
      <c r="H553" t="s">
        <v>38</v>
      </c>
      <c r="I553" s="3">
        <v>23</v>
      </c>
      <c r="J553" s="3">
        <f t="shared" si="232"/>
        <v>498.33333333333331</v>
      </c>
      <c r="O553" s="3">
        <v>16.89</v>
      </c>
      <c r="P553" s="3">
        <f t="shared" si="233"/>
        <v>365.95000000000005</v>
      </c>
      <c r="T553" s="3" t="s">
        <v>48</v>
      </c>
      <c r="U553" s="3">
        <f t="shared" si="234"/>
        <v>0</v>
      </c>
      <c r="Y553" s="3" t="s">
        <v>48</v>
      </c>
    </row>
    <row r="554" spans="1:28" hidden="1" x14ac:dyDescent="0.25">
      <c r="A554" t="s">
        <v>143</v>
      </c>
      <c r="B554">
        <v>11</v>
      </c>
      <c r="C554" s="1" t="s">
        <v>120</v>
      </c>
      <c r="D554" s="1">
        <v>1.0511999999999999</v>
      </c>
      <c r="E554" s="2">
        <v>44378</v>
      </c>
      <c r="F554" s="2">
        <v>44742</v>
      </c>
      <c r="G554" s="1" t="s">
        <v>45</v>
      </c>
      <c r="H554" t="s">
        <v>38</v>
      </c>
      <c r="I554" s="3">
        <v>40.42</v>
      </c>
      <c r="J554" s="3">
        <f t="shared" si="232"/>
        <v>875.76666666666677</v>
      </c>
      <c r="O554" s="3">
        <v>36</v>
      </c>
      <c r="P554" s="3">
        <f t="shared" si="233"/>
        <v>780</v>
      </c>
      <c r="T554" s="3" t="s">
        <v>48</v>
      </c>
      <c r="U554" s="3">
        <f t="shared" si="234"/>
        <v>0</v>
      </c>
      <c r="Y554" s="3" t="s">
        <v>48</v>
      </c>
    </row>
    <row r="555" spans="1:28" x14ac:dyDescent="0.25">
      <c r="A555" t="s">
        <v>145</v>
      </c>
      <c r="B555">
        <v>22</v>
      </c>
      <c r="C555" s="1" t="s">
        <v>121</v>
      </c>
      <c r="D555" s="1">
        <v>0.98980000000000001</v>
      </c>
      <c r="E555" s="2">
        <v>44378</v>
      </c>
      <c r="F555" s="2">
        <v>44742</v>
      </c>
      <c r="G555" s="1" t="s">
        <v>37</v>
      </c>
      <c r="H555" s="1" t="s">
        <v>38</v>
      </c>
      <c r="I555" s="3">
        <v>40</v>
      </c>
      <c r="J555" s="3">
        <f t="shared" si="232"/>
        <v>866.66666666666663</v>
      </c>
      <c r="K555" s="34">
        <f t="shared" ref="K555:M560" si="244">IF($G555="INF",$J555-H$3*$D555,IF(OR($G555="TOD", $G555="2YR"),$J555-H$4*$D555,$J555-H$5*$D555))</f>
        <v>-483.42053333333331</v>
      </c>
      <c r="L555" s="34">
        <f t="shared" si="244"/>
        <v>-740.76853333333349</v>
      </c>
      <c r="M555" s="34">
        <f t="shared" si="244"/>
        <v>-963.47353333333342</v>
      </c>
      <c r="N555" s="34"/>
      <c r="O555" s="13" t="s">
        <v>48</v>
      </c>
      <c r="P555" s="3">
        <f t="shared" si="233"/>
        <v>0</v>
      </c>
      <c r="Q555" s="34">
        <f t="shared" ref="Q555:S560" si="245">IF($P555=0,0,$P555-(P$3*$D555))</f>
        <v>0</v>
      </c>
      <c r="R555" s="34">
        <f t="shared" si="245"/>
        <v>0</v>
      </c>
      <c r="S555" s="34">
        <f t="shared" si="245"/>
        <v>0</v>
      </c>
      <c r="T555" s="13" t="s">
        <v>48</v>
      </c>
      <c r="U555" s="3">
        <f t="shared" si="234"/>
        <v>0</v>
      </c>
      <c r="V555" s="34">
        <f t="shared" ref="V555:X560" si="246">IF($U555=0,0,$U555-(P$3*$D555))</f>
        <v>0</v>
      </c>
      <c r="W555" s="34">
        <f t="shared" si="246"/>
        <v>0</v>
      </c>
      <c r="X555" s="34">
        <f t="shared" si="246"/>
        <v>0</v>
      </c>
      <c r="Y555" s="3" t="s">
        <v>48</v>
      </c>
      <c r="Z555" s="34"/>
      <c r="AA555" s="34"/>
      <c r="AB555" s="34"/>
    </row>
    <row r="556" spans="1:28" x14ac:dyDescent="0.25">
      <c r="A556" t="s">
        <v>145</v>
      </c>
      <c r="B556">
        <v>22</v>
      </c>
      <c r="C556" s="1" t="s">
        <v>121</v>
      </c>
      <c r="D556" s="1">
        <v>0.98980000000000001</v>
      </c>
      <c r="E556" s="2">
        <v>44378</v>
      </c>
      <c r="F556" s="2">
        <v>44742</v>
      </c>
      <c r="G556" s="1" t="s">
        <v>39</v>
      </c>
      <c r="H556" s="1" t="s">
        <v>38</v>
      </c>
      <c r="I556" s="3">
        <v>31.41</v>
      </c>
      <c r="J556" s="3">
        <f t="shared" si="232"/>
        <v>680.55000000000007</v>
      </c>
      <c r="K556" s="34">
        <f t="shared" si="244"/>
        <v>-101.39199999999994</v>
      </c>
      <c r="L556" s="34">
        <f t="shared" si="244"/>
        <v>-232.04559999999992</v>
      </c>
      <c r="M556" s="34">
        <f t="shared" si="244"/>
        <v>-747.73140000000001</v>
      </c>
      <c r="N556" s="34"/>
      <c r="O556" s="13" t="s">
        <v>48</v>
      </c>
      <c r="P556" s="3">
        <f t="shared" si="233"/>
        <v>0</v>
      </c>
      <c r="Q556" s="34">
        <f t="shared" si="245"/>
        <v>0</v>
      </c>
      <c r="R556" s="34">
        <f t="shared" si="245"/>
        <v>0</v>
      </c>
      <c r="S556" s="34">
        <f t="shared" si="245"/>
        <v>0</v>
      </c>
      <c r="T556" s="13" t="s">
        <v>48</v>
      </c>
      <c r="U556" s="3">
        <f t="shared" si="234"/>
        <v>0</v>
      </c>
      <c r="V556" s="34">
        <f t="shared" si="246"/>
        <v>0</v>
      </c>
      <c r="W556" s="34">
        <f t="shared" si="246"/>
        <v>0</v>
      </c>
      <c r="X556" s="34">
        <f t="shared" si="246"/>
        <v>0</v>
      </c>
      <c r="Y556" s="3" t="s">
        <v>48</v>
      </c>
      <c r="Z556" s="34"/>
      <c r="AA556" s="34"/>
      <c r="AB556" s="34"/>
    </row>
    <row r="557" spans="1:28" x14ac:dyDescent="0.25">
      <c r="A557" t="s">
        <v>145</v>
      </c>
      <c r="B557">
        <v>22</v>
      </c>
      <c r="C557" s="1" t="s">
        <v>121</v>
      </c>
      <c r="D557" s="1">
        <v>0.98980000000000001</v>
      </c>
      <c r="E557" s="2">
        <v>44378</v>
      </c>
      <c r="F557" s="2">
        <v>44742</v>
      </c>
      <c r="G557" s="1" t="s">
        <v>40</v>
      </c>
      <c r="H557" s="1" t="s">
        <v>38</v>
      </c>
      <c r="I557" s="3">
        <v>28.9</v>
      </c>
      <c r="J557" s="3">
        <f t="shared" si="232"/>
        <v>626.16666666666663</v>
      </c>
      <c r="K557" s="34">
        <f t="shared" si="244"/>
        <v>-155.77533333333338</v>
      </c>
      <c r="L557" s="34">
        <f t="shared" si="244"/>
        <v>-286.42893333333336</v>
      </c>
      <c r="M557" s="34">
        <f t="shared" si="244"/>
        <v>-802.11473333333345</v>
      </c>
      <c r="N557" s="34"/>
      <c r="O557" s="13" t="s">
        <v>48</v>
      </c>
      <c r="P557" s="3">
        <f t="shared" si="233"/>
        <v>0</v>
      </c>
      <c r="Q557" s="34">
        <f t="shared" si="245"/>
        <v>0</v>
      </c>
      <c r="R557" s="34">
        <f t="shared" si="245"/>
        <v>0</v>
      </c>
      <c r="S557" s="34">
        <f t="shared" si="245"/>
        <v>0</v>
      </c>
      <c r="T557" s="13" t="s">
        <v>48</v>
      </c>
      <c r="U557" s="3">
        <f t="shared" si="234"/>
        <v>0</v>
      </c>
      <c r="V557" s="34">
        <f t="shared" si="246"/>
        <v>0</v>
      </c>
      <c r="W557" s="34">
        <f t="shared" si="246"/>
        <v>0</v>
      </c>
      <c r="X557" s="34">
        <f t="shared" si="246"/>
        <v>0</v>
      </c>
      <c r="Y557" s="3" t="s">
        <v>48</v>
      </c>
      <c r="Z557" s="34"/>
      <c r="AA557" s="34"/>
      <c r="AB557" s="34"/>
    </row>
    <row r="558" spans="1:28" x14ac:dyDescent="0.25">
      <c r="A558" t="s">
        <v>145</v>
      </c>
      <c r="B558">
        <v>22</v>
      </c>
      <c r="C558" s="1" t="s">
        <v>121</v>
      </c>
      <c r="D558" s="1">
        <v>0.98980000000000001</v>
      </c>
      <c r="E558" s="2">
        <v>44378</v>
      </c>
      <c r="F558" s="2">
        <v>44742</v>
      </c>
      <c r="G558" s="1" t="s">
        <v>41</v>
      </c>
      <c r="H558" s="1" t="s">
        <v>38</v>
      </c>
      <c r="I558" s="3">
        <v>26.2</v>
      </c>
      <c r="J558" s="3">
        <f t="shared" si="232"/>
        <v>567.66666666666663</v>
      </c>
      <c r="K558" s="34">
        <f t="shared" si="244"/>
        <v>-127.17293333333339</v>
      </c>
      <c r="L558" s="34">
        <f t="shared" si="244"/>
        <v>-239.02033333333338</v>
      </c>
      <c r="M558" s="34">
        <f t="shared" si="244"/>
        <v>-539.91953333333333</v>
      </c>
      <c r="N558" s="34"/>
      <c r="O558" s="13" t="s">
        <v>48</v>
      </c>
      <c r="P558" s="3">
        <f t="shared" si="233"/>
        <v>0</v>
      </c>
      <c r="Q558" s="34">
        <f t="shared" si="245"/>
        <v>0</v>
      </c>
      <c r="R558" s="34">
        <f t="shared" si="245"/>
        <v>0</v>
      </c>
      <c r="S558" s="34">
        <f t="shared" si="245"/>
        <v>0</v>
      </c>
      <c r="T558" s="13" t="s">
        <v>48</v>
      </c>
      <c r="U558" s="3">
        <f t="shared" si="234"/>
        <v>0</v>
      </c>
      <c r="V558" s="34">
        <f t="shared" si="246"/>
        <v>0</v>
      </c>
      <c r="W558" s="34">
        <f t="shared" si="246"/>
        <v>0</v>
      </c>
      <c r="X558" s="34">
        <f t="shared" si="246"/>
        <v>0</v>
      </c>
      <c r="Y558" s="3" t="s">
        <v>48</v>
      </c>
      <c r="Z558" s="34"/>
      <c r="AA558" s="34"/>
      <c r="AB558" s="34"/>
    </row>
    <row r="559" spans="1:28" x14ac:dyDescent="0.25">
      <c r="A559" t="s">
        <v>145</v>
      </c>
      <c r="B559">
        <v>22</v>
      </c>
      <c r="C559" s="1" t="s">
        <v>121</v>
      </c>
      <c r="D559" s="1">
        <v>0.98980000000000001</v>
      </c>
      <c r="E559" s="2">
        <v>44378</v>
      </c>
      <c r="F559" s="2">
        <v>44742</v>
      </c>
      <c r="G559" s="1" t="s">
        <v>42</v>
      </c>
      <c r="H559" s="1" t="s">
        <v>38</v>
      </c>
      <c r="I559" s="3">
        <v>26.2</v>
      </c>
      <c r="J559" s="3">
        <f t="shared" si="232"/>
        <v>567.66666666666663</v>
      </c>
      <c r="K559" s="34">
        <f t="shared" si="244"/>
        <v>-127.17293333333339</v>
      </c>
      <c r="L559" s="34">
        <f t="shared" si="244"/>
        <v>-239.02033333333338</v>
      </c>
      <c r="M559" s="34">
        <f t="shared" si="244"/>
        <v>-539.91953333333333</v>
      </c>
      <c r="N559" s="34"/>
      <c r="O559" s="13" t="s">
        <v>48</v>
      </c>
      <c r="P559" s="3">
        <f t="shared" si="233"/>
        <v>0</v>
      </c>
      <c r="Q559" s="34">
        <f t="shared" si="245"/>
        <v>0</v>
      </c>
      <c r="R559" s="34">
        <f t="shared" si="245"/>
        <v>0</v>
      </c>
      <c r="S559" s="34">
        <f t="shared" si="245"/>
        <v>0</v>
      </c>
      <c r="T559" s="13" t="s">
        <v>48</v>
      </c>
      <c r="U559" s="3">
        <f t="shared" si="234"/>
        <v>0</v>
      </c>
      <c r="V559" s="34">
        <f t="shared" si="246"/>
        <v>0</v>
      </c>
      <c r="W559" s="34">
        <f t="shared" si="246"/>
        <v>0</v>
      </c>
      <c r="X559" s="34">
        <f t="shared" si="246"/>
        <v>0</v>
      </c>
      <c r="Y559" s="3" t="s">
        <v>48</v>
      </c>
      <c r="Z559" s="34"/>
      <c r="AA559" s="34"/>
      <c r="AB559" s="34"/>
    </row>
    <row r="560" spans="1:28" x14ac:dyDescent="0.25">
      <c r="A560" t="s">
        <v>145</v>
      </c>
      <c r="B560">
        <v>22</v>
      </c>
      <c r="C560" s="1" t="s">
        <v>121</v>
      </c>
      <c r="D560" s="1">
        <v>0.98980000000000001</v>
      </c>
      <c r="E560" s="2">
        <v>44378</v>
      </c>
      <c r="F560" s="2">
        <v>44742</v>
      </c>
      <c r="G560" s="1" t="s">
        <v>43</v>
      </c>
      <c r="H560" s="1" t="s">
        <v>38</v>
      </c>
      <c r="I560" s="3">
        <v>26.2</v>
      </c>
      <c r="J560" s="3">
        <f t="shared" si="232"/>
        <v>567.66666666666663</v>
      </c>
      <c r="K560" s="34">
        <f t="shared" si="244"/>
        <v>-127.17293333333339</v>
      </c>
      <c r="L560" s="34">
        <f t="shared" si="244"/>
        <v>-239.02033333333338</v>
      </c>
      <c r="M560" s="34">
        <f t="shared" si="244"/>
        <v>-539.91953333333333</v>
      </c>
      <c r="N560" s="34"/>
      <c r="O560" s="13" t="s">
        <v>48</v>
      </c>
      <c r="P560" s="3">
        <f t="shared" si="233"/>
        <v>0</v>
      </c>
      <c r="Q560" s="34">
        <f t="shared" si="245"/>
        <v>0</v>
      </c>
      <c r="R560" s="34">
        <f t="shared" si="245"/>
        <v>0</v>
      </c>
      <c r="S560" s="34">
        <f t="shared" si="245"/>
        <v>0</v>
      </c>
      <c r="T560" s="13" t="s">
        <v>48</v>
      </c>
      <c r="U560" s="3">
        <f t="shared" si="234"/>
        <v>0</v>
      </c>
      <c r="V560" s="34">
        <f t="shared" si="246"/>
        <v>0</v>
      </c>
      <c r="W560" s="34">
        <f t="shared" si="246"/>
        <v>0</v>
      </c>
      <c r="X560" s="34">
        <f t="shared" si="246"/>
        <v>0</v>
      </c>
      <c r="Y560" s="3" t="s">
        <v>48</v>
      </c>
      <c r="Z560" s="34"/>
      <c r="AA560" s="34"/>
      <c r="AB560" s="34"/>
    </row>
    <row r="561" spans="1:28" hidden="1" x14ac:dyDescent="0.25">
      <c r="A561" t="s">
        <v>143</v>
      </c>
      <c r="B561">
        <v>22</v>
      </c>
      <c r="C561" s="1" t="s">
        <v>121</v>
      </c>
      <c r="D561" s="1">
        <v>0.98980000000000001</v>
      </c>
      <c r="E561" s="2">
        <v>44378</v>
      </c>
      <c r="F561" s="2">
        <v>44742</v>
      </c>
      <c r="G561" s="1" t="s">
        <v>44</v>
      </c>
      <c r="H561" t="s">
        <v>38</v>
      </c>
      <c r="I561" s="3">
        <v>25.85</v>
      </c>
      <c r="J561" s="3">
        <f t="shared" si="232"/>
        <v>560.08333333333337</v>
      </c>
      <c r="O561" s="3" t="s">
        <v>48</v>
      </c>
      <c r="P561" s="3">
        <f t="shared" si="233"/>
        <v>0</v>
      </c>
      <c r="T561" s="3" t="s">
        <v>48</v>
      </c>
      <c r="U561" s="3">
        <f t="shared" si="234"/>
        <v>0</v>
      </c>
      <c r="Y561" s="3" t="s">
        <v>48</v>
      </c>
    </row>
    <row r="562" spans="1:28" hidden="1" x14ac:dyDescent="0.25">
      <c r="A562" t="s">
        <v>143</v>
      </c>
      <c r="B562">
        <v>22</v>
      </c>
      <c r="C562" s="1" t="s">
        <v>121</v>
      </c>
      <c r="D562" s="1">
        <v>0.98980000000000001</v>
      </c>
      <c r="E562" s="2">
        <v>44378</v>
      </c>
      <c r="F562" s="2">
        <v>44742</v>
      </c>
      <c r="G562" s="1" t="s">
        <v>45</v>
      </c>
      <c r="H562" t="s">
        <v>38</v>
      </c>
      <c r="I562" s="3">
        <v>40</v>
      </c>
      <c r="J562" s="3">
        <f t="shared" si="232"/>
        <v>866.66666666666663</v>
      </c>
      <c r="O562" s="3" t="s">
        <v>48</v>
      </c>
      <c r="P562" s="3">
        <f t="shared" si="233"/>
        <v>0</v>
      </c>
      <c r="T562" s="3" t="s">
        <v>48</v>
      </c>
      <c r="U562" s="3">
        <f t="shared" si="234"/>
        <v>0</v>
      </c>
      <c r="Y562" s="3" t="s">
        <v>48</v>
      </c>
    </row>
    <row r="563" spans="1:28" x14ac:dyDescent="0.25">
      <c r="A563" t="s">
        <v>145</v>
      </c>
      <c r="B563">
        <v>25</v>
      </c>
      <c r="C563" s="1" t="s">
        <v>67</v>
      </c>
      <c r="D563" s="1">
        <v>0.96619999999999995</v>
      </c>
      <c r="E563" s="2">
        <v>44378</v>
      </c>
      <c r="F563" s="2">
        <v>44742</v>
      </c>
      <c r="G563" s="1" t="s">
        <v>37</v>
      </c>
      <c r="H563" s="1" t="s">
        <v>38</v>
      </c>
      <c r="I563" s="3">
        <v>40</v>
      </c>
      <c r="J563" s="3">
        <f t="shared" si="232"/>
        <v>866.66666666666663</v>
      </c>
      <c r="K563" s="34">
        <f t="shared" ref="K563:M568" si="247">IF($G563="INF",$J563-H$3*$D563,IF(OR($G563="TOD", $G563="2YR"),$J563-H$4*$D563,$J563-H$5*$D563))</f>
        <v>-451.23013333333336</v>
      </c>
      <c r="L563" s="34">
        <f t="shared" si="247"/>
        <v>-702.44213333333335</v>
      </c>
      <c r="M563" s="34">
        <f t="shared" si="247"/>
        <v>-919.83713333333333</v>
      </c>
      <c r="N563" s="34"/>
      <c r="O563" s="13" t="s">
        <v>48</v>
      </c>
      <c r="P563" s="3">
        <f t="shared" si="233"/>
        <v>0</v>
      </c>
      <c r="Q563" s="34">
        <f t="shared" ref="Q563:S568" si="248">IF($P563=0,0,$P563-(P$3*$D563))</f>
        <v>0</v>
      </c>
      <c r="R563" s="34">
        <f t="shared" si="248"/>
        <v>0</v>
      </c>
      <c r="S563" s="34">
        <f t="shared" si="248"/>
        <v>0</v>
      </c>
      <c r="T563" s="13" t="s">
        <v>48</v>
      </c>
      <c r="U563" s="3">
        <f t="shared" si="234"/>
        <v>0</v>
      </c>
      <c r="V563" s="34">
        <f t="shared" ref="V563:X568" si="249">IF($U563=0,0,$U563-(P$3*$D563))</f>
        <v>0</v>
      </c>
      <c r="W563" s="34">
        <f t="shared" si="249"/>
        <v>0</v>
      </c>
      <c r="X563" s="34">
        <f t="shared" si="249"/>
        <v>0</v>
      </c>
      <c r="Y563" s="3" t="s">
        <v>48</v>
      </c>
      <c r="Z563" s="34"/>
      <c r="AA563" s="34"/>
      <c r="AB563" s="34"/>
    </row>
    <row r="564" spans="1:28" x14ac:dyDescent="0.25">
      <c r="A564" t="s">
        <v>145</v>
      </c>
      <c r="B564">
        <v>25</v>
      </c>
      <c r="C564" s="1" t="s">
        <v>67</v>
      </c>
      <c r="D564" s="1">
        <v>0.96619999999999995</v>
      </c>
      <c r="E564" s="2">
        <v>44378</v>
      </c>
      <c r="F564" s="2">
        <v>44742</v>
      </c>
      <c r="G564" s="1" t="s">
        <v>39</v>
      </c>
      <c r="H564" s="1" t="s">
        <v>38</v>
      </c>
      <c r="I564" s="3">
        <v>33.08</v>
      </c>
      <c r="J564" s="3">
        <f t="shared" si="232"/>
        <v>716.73333333333323</v>
      </c>
      <c r="K564" s="34">
        <f t="shared" si="247"/>
        <v>-46.564666666666767</v>
      </c>
      <c r="L564" s="34">
        <f t="shared" si="247"/>
        <v>-174.10306666666668</v>
      </c>
      <c r="M564" s="34">
        <f t="shared" si="247"/>
        <v>-677.49326666666673</v>
      </c>
      <c r="N564" s="34"/>
      <c r="O564" s="13" t="s">
        <v>48</v>
      </c>
      <c r="P564" s="3">
        <f t="shared" si="233"/>
        <v>0</v>
      </c>
      <c r="Q564" s="34">
        <f t="shared" si="248"/>
        <v>0</v>
      </c>
      <c r="R564" s="34">
        <f t="shared" si="248"/>
        <v>0</v>
      </c>
      <c r="S564" s="34">
        <f t="shared" si="248"/>
        <v>0</v>
      </c>
      <c r="T564" s="13" t="s">
        <v>48</v>
      </c>
      <c r="U564" s="3">
        <f t="shared" si="234"/>
        <v>0</v>
      </c>
      <c r="V564" s="34">
        <f t="shared" si="249"/>
        <v>0</v>
      </c>
      <c r="W564" s="34">
        <f t="shared" si="249"/>
        <v>0</v>
      </c>
      <c r="X564" s="34">
        <f t="shared" si="249"/>
        <v>0</v>
      </c>
      <c r="Y564" s="3" t="s">
        <v>48</v>
      </c>
      <c r="Z564" s="34"/>
      <c r="AA564" s="34"/>
      <c r="AB564" s="34"/>
    </row>
    <row r="565" spans="1:28" x14ac:dyDescent="0.25">
      <c r="A565" t="s">
        <v>145</v>
      </c>
      <c r="B565">
        <v>25</v>
      </c>
      <c r="C565" s="1" t="s">
        <v>67</v>
      </c>
      <c r="D565" s="1">
        <v>0.96619999999999995</v>
      </c>
      <c r="E565" s="2">
        <v>44378</v>
      </c>
      <c r="F565" s="2">
        <v>44742</v>
      </c>
      <c r="G565" s="1" t="s">
        <v>40</v>
      </c>
      <c r="H565" s="1" t="s">
        <v>38</v>
      </c>
      <c r="I565" s="3">
        <v>33.08</v>
      </c>
      <c r="J565" s="3">
        <f t="shared" si="232"/>
        <v>716.73333333333323</v>
      </c>
      <c r="K565" s="34">
        <f t="shared" si="247"/>
        <v>-46.564666666666767</v>
      </c>
      <c r="L565" s="34">
        <f t="shared" si="247"/>
        <v>-174.10306666666668</v>
      </c>
      <c r="M565" s="34">
        <f t="shared" si="247"/>
        <v>-677.49326666666673</v>
      </c>
      <c r="N565" s="34"/>
      <c r="O565" s="13" t="s">
        <v>48</v>
      </c>
      <c r="P565" s="3">
        <f t="shared" si="233"/>
        <v>0</v>
      </c>
      <c r="Q565" s="34">
        <f t="shared" si="248"/>
        <v>0</v>
      </c>
      <c r="R565" s="34">
        <f t="shared" si="248"/>
        <v>0</v>
      </c>
      <c r="S565" s="34">
        <f t="shared" si="248"/>
        <v>0</v>
      </c>
      <c r="T565" s="13" t="s">
        <v>48</v>
      </c>
      <c r="U565" s="3">
        <f t="shared" si="234"/>
        <v>0</v>
      </c>
      <c r="V565" s="34">
        <f t="shared" si="249"/>
        <v>0</v>
      </c>
      <c r="W565" s="34">
        <f t="shared" si="249"/>
        <v>0</v>
      </c>
      <c r="X565" s="34">
        <f t="shared" si="249"/>
        <v>0</v>
      </c>
      <c r="Y565" s="3" t="s">
        <v>48</v>
      </c>
      <c r="Z565" s="34"/>
      <c r="AA565" s="34"/>
      <c r="AB565" s="34"/>
    </row>
    <row r="566" spans="1:28" x14ac:dyDescent="0.25">
      <c r="A566" t="s">
        <v>145</v>
      </c>
      <c r="B566">
        <v>25</v>
      </c>
      <c r="C566" s="1" t="s">
        <v>67</v>
      </c>
      <c r="D566" s="1">
        <v>0.96619999999999995</v>
      </c>
      <c r="E566" s="2">
        <v>44378</v>
      </c>
      <c r="F566" s="2">
        <v>44742</v>
      </c>
      <c r="G566" s="1" t="s">
        <v>41</v>
      </c>
      <c r="H566" s="1" t="s">
        <v>38</v>
      </c>
      <c r="I566" s="3">
        <v>30.12</v>
      </c>
      <c r="J566" s="3">
        <f t="shared" si="232"/>
        <v>652.6</v>
      </c>
      <c r="K566" s="34">
        <f t="shared" si="247"/>
        <v>-25.672399999999925</v>
      </c>
      <c r="L566" s="34">
        <f t="shared" si="247"/>
        <v>-134.85299999999995</v>
      </c>
      <c r="M566" s="34">
        <f t="shared" si="247"/>
        <v>-428.57779999999991</v>
      </c>
      <c r="N566" s="34"/>
      <c r="O566" s="13" t="s">
        <v>48</v>
      </c>
      <c r="P566" s="3">
        <f t="shared" si="233"/>
        <v>0</v>
      </c>
      <c r="Q566" s="34">
        <f t="shared" si="248"/>
        <v>0</v>
      </c>
      <c r="R566" s="34">
        <f t="shared" si="248"/>
        <v>0</v>
      </c>
      <c r="S566" s="34">
        <f t="shared" si="248"/>
        <v>0</v>
      </c>
      <c r="T566" s="13" t="s">
        <v>48</v>
      </c>
      <c r="U566" s="3">
        <f t="shared" si="234"/>
        <v>0</v>
      </c>
      <c r="V566" s="34">
        <f t="shared" si="249"/>
        <v>0</v>
      </c>
      <c r="W566" s="34">
        <f t="shared" si="249"/>
        <v>0</v>
      </c>
      <c r="X566" s="34">
        <f t="shared" si="249"/>
        <v>0</v>
      </c>
      <c r="Y566" s="3" t="s">
        <v>48</v>
      </c>
      <c r="Z566" s="34"/>
      <c r="AA566" s="34"/>
      <c r="AB566" s="34"/>
    </row>
    <row r="567" spans="1:28" x14ac:dyDescent="0.25">
      <c r="A567" t="s">
        <v>145</v>
      </c>
      <c r="B567">
        <v>25</v>
      </c>
      <c r="C567" s="1" t="s">
        <v>67</v>
      </c>
      <c r="D567" s="1">
        <v>0.96619999999999995</v>
      </c>
      <c r="E567" s="2">
        <v>44378</v>
      </c>
      <c r="F567" s="2">
        <v>44742</v>
      </c>
      <c r="G567" s="1" t="s">
        <v>42</v>
      </c>
      <c r="H567" s="1" t="s">
        <v>38</v>
      </c>
      <c r="I567" s="3">
        <v>30.12</v>
      </c>
      <c r="J567" s="3">
        <f t="shared" si="232"/>
        <v>652.6</v>
      </c>
      <c r="K567" s="34">
        <f t="shared" si="247"/>
        <v>-25.672399999999925</v>
      </c>
      <c r="L567" s="34">
        <f t="shared" si="247"/>
        <v>-134.85299999999995</v>
      </c>
      <c r="M567" s="34">
        <f t="shared" si="247"/>
        <v>-428.57779999999991</v>
      </c>
      <c r="N567" s="34"/>
      <c r="O567" s="13" t="s">
        <v>48</v>
      </c>
      <c r="P567" s="3">
        <f t="shared" si="233"/>
        <v>0</v>
      </c>
      <c r="Q567" s="34">
        <f t="shared" si="248"/>
        <v>0</v>
      </c>
      <c r="R567" s="34">
        <f t="shared" si="248"/>
        <v>0</v>
      </c>
      <c r="S567" s="34">
        <f t="shared" si="248"/>
        <v>0</v>
      </c>
      <c r="T567" s="13" t="s">
        <v>48</v>
      </c>
      <c r="U567" s="3">
        <f t="shared" si="234"/>
        <v>0</v>
      </c>
      <c r="V567" s="34">
        <f t="shared" si="249"/>
        <v>0</v>
      </c>
      <c r="W567" s="34">
        <f t="shared" si="249"/>
        <v>0</v>
      </c>
      <c r="X567" s="34">
        <f t="shared" si="249"/>
        <v>0</v>
      </c>
      <c r="Y567" s="3" t="s">
        <v>48</v>
      </c>
      <c r="Z567" s="34"/>
      <c r="AA567" s="34"/>
      <c r="AB567" s="34"/>
    </row>
    <row r="568" spans="1:28" x14ac:dyDescent="0.25">
      <c r="A568" t="s">
        <v>145</v>
      </c>
      <c r="B568">
        <v>25</v>
      </c>
      <c r="C568" s="1" t="s">
        <v>67</v>
      </c>
      <c r="D568" s="1">
        <v>0.96619999999999995</v>
      </c>
      <c r="E568" s="2">
        <v>44378</v>
      </c>
      <c r="F568" s="2">
        <v>44742</v>
      </c>
      <c r="G568" s="1" t="s">
        <v>43</v>
      </c>
      <c r="H568" s="1" t="s">
        <v>38</v>
      </c>
      <c r="I568" s="3">
        <v>30.12</v>
      </c>
      <c r="J568" s="3">
        <f t="shared" si="232"/>
        <v>652.6</v>
      </c>
      <c r="K568" s="34">
        <f t="shared" si="247"/>
        <v>-25.672399999999925</v>
      </c>
      <c r="L568" s="34">
        <f t="shared" si="247"/>
        <v>-134.85299999999995</v>
      </c>
      <c r="M568" s="34">
        <f t="shared" si="247"/>
        <v>-428.57779999999991</v>
      </c>
      <c r="N568" s="34"/>
      <c r="O568" s="13" t="s">
        <v>48</v>
      </c>
      <c r="P568" s="3">
        <f t="shared" si="233"/>
        <v>0</v>
      </c>
      <c r="Q568" s="34">
        <f t="shared" si="248"/>
        <v>0</v>
      </c>
      <c r="R568" s="34">
        <f t="shared" si="248"/>
        <v>0</v>
      </c>
      <c r="S568" s="34">
        <f t="shared" si="248"/>
        <v>0</v>
      </c>
      <c r="T568" s="13" t="s">
        <v>48</v>
      </c>
      <c r="U568" s="3">
        <f t="shared" si="234"/>
        <v>0</v>
      </c>
      <c r="V568" s="34">
        <f t="shared" si="249"/>
        <v>0</v>
      </c>
      <c r="W568" s="34">
        <f t="shared" si="249"/>
        <v>0</v>
      </c>
      <c r="X568" s="34">
        <f t="shared" si="249"/>
        <v>0</v>
      </c>
      <c r="Y568" s="3" t="s">
        <v>48</v>
      </c>
      <c r="Z568" s="34"/>
      <c r="AA568" s="34"/>
      <c r="AB568" s="34"/>
    </row>
    <row r="569" spans="1:28" hidden="1" x14ac:dyDescent="0.25">
      <c r="A569" t="s">
        <v>143</v>
      </c>
      <c r="B569">
        <v>25</v>
      </c>
      <c r="C569" s="1" t="s">
        <v>67</v>
      </c>
      <c r="D569" s="1">
        <v>0.96619999999999995</v>
      </c>
      <c r="E569" s="2">
        <v>44378</v>
      </c>
      <c r="F569" s="2">
        <v>44742</v>
      </c>
      <c r="G569" s="1" t="s">
        <v>44</v>
      </c>
      <c r="H569" t="s">
        <v>38</v>
      </c>
      <c r="I569" s="3">
        <v>25.85</v>
      </c>
      <c r="J569" s="3">
        <f t="shared" si="232"/>
        <v>560.08333333333337</v>
      </c>
      <c r="O569" s="3" t="s">
        <v>48</v>
      </c>
      <c r="P569" s="3">
        <f t="shared" si="233"/>
        <v>0</v>
      </c>
      <c r="T569" s="3" t="s">
        <v>48</v>
      </c>
      <c r="U569" s="3">
        <f t="shared" si="234"/>
        <v>0</v>
      </c>
      <c r="Y569" s="3" t="s">
        <v>48</v>
      </c>
    </row>
    <row r="570" spans="1:28" hidden="1" x14ac:dyDescent="0.25">
      <c r="A570" t="s">
        <v>143</v>
      </c>
      <c r="B570">
        <v>25</v>
      </c>
      <c r="C570" s="1" t="s">
        <v>67</v>
      </c>
      <c r="D570" s="1">
        <v>0.96619999999999995</v>
      </c>
      <c r="E570" s="2">
        <v>44378</v>
      </c>
      <c r="F570" s="2">
        <v>44742</v>
      </c>
      <c r="G570" s="1" t="s">
        <v>45</v>
      </c>
      <c r="H570" t="s">
        <v>38</v>
      </c>
      <c r="I570" s="3">
        <v>40</v>
      </c>
      <c r="J570" s="3">
        <f t="shared" si="232"/>
        <v>866.66666666666663</v>
      </c>
      <c r="O570" s="3" t="s">
        <v>48</v>
      </c>
      <c r="P570" s="3">
        <f t="shared" si="233"/>
        <v>0</v>
      </c>
      <c r="T570" s="3" t="s">
        <v>48</v>
      </c>
      <c r="U570" s="3">
        <f t="shared" si="234"/>
        <v>0</v>
      </c>
      <c r="Y570" s="3" t="s">
        <v>48</v>
      </c>
    </row>
    <row r="571" spans="1:28" x14ac:dyDescent="0.25">
      <c r="A571" t="s">
        <v>145</v>
      </c>
      <c r="B571">
        <v>28</v>
      </c>
      <c r="C571" s="1" t="s">
        <v>68</v>
      </c>
      <c r="D571" s="1">
        <v>0.95689999999999997</v>
      </c>
      <c r="E571" s="2">
        <v>44378</v>
      </c>
      <c r="F571" s="2">
        <v>44742</v>
      </c>
      <c r="G571" s="1" t="s">
        <v>37</v>
      </c>
      <c r="H571" s="1" t="s">
        <v>38</v>
      </c>
      <c r="I571" s="3">
        <v>38.340000000000003</v>
      </c>
      <c r="J571" s="3">
        <f t="shared" si="232"/>
        <v>830.70000000000016</v>
      </c>
      <c r="K571" s="34">
        <f t="shared" ref="K571:M576" si="250">IF($G571="INF",$J571-H$3*$D571,IF(OR($G571="TOD", $G571="2YR"),$J571-H$4*$D571,$J571-H$5*$D571))</f>
        <v>-474.5115999999997</v>
      </c>
      <c r="L571" s="34">
        <f t="shared" si="250"/>
        <v>-723.3055999999998</v>
      </c>
      <c r="M571" s="34">
        <f t="shared" si="250"/>
        <v>-938.60809999999981</v>
      </c>
      <c r="N571" s="34"/>
      <c r="O571" s="13" t="s">
        <v>48</v>
      </c>
      <c r="P571" s="3">
        <f t="shared" si="233"/>
        <v>0</v>
      </c>
      <c r="Q571" s="34">
        <f t="shared" ref="Q571:S576" si="251">IF($P571=0,0,$P571-(P$3*$D571))</f>
        <v>0</v>
      </c>
      <c r="R571" s="34">
        <f t="shared" si="251"/>
        <v>0</v>
      </c>
      <c r="S571" s="34">
        <f t="shared" si="251"/>
        <v>0</v>
      </c>
      <c r="T571" s="13" t="s">
        <v>48</v>
      </c>
      <c r="U571" s="3">
        <f t="shared" si="234"/>
        <v>0</v>
      </c>
      <c r="V571" s="34">
        <f t="shared" ref="V571:X576" si="252">IF($U571=0,0,$U571-(P$3*$D571))</f>
        <v>0</v>
      </c>
      <c r="W571" s="34">
        <f t="shared" si="252"/>
        <v>0</v>
      </c>
      <c r="X571" s="34">
        <f t="shared" si="252"/>
        <v>0</v>
      </c>
      <c r="Y571" s="3" t="s">
        <v>48</v>
      </c>
      <c r="Z571" s="34"/>
      <c r="AA571" s="34"/>
      <c r="AB571" s="34"/>
    </row>
    <row r="572" spans="1:28" x14ac:dyDescent="0.25">
      <c r="A572" t="s">
        <v>145</v>
      </c>
      <c r="B572">
        <v>28</v>
      </c>
      <c r="C572" s="1" t="s">
        <v>68</v>
      </c>
      <c r="D572" s="1">
        <v>0.95689999999999997</v>
      </c>
      <c r="E572" s="2">
        <v>44378</v>
      </c>
      <c r="F572" s="2">
        <v>44742</v>
      </c>
      <c r="G572" s="1" t="s">
        <v>39</v>
      </c>
      <c r="H572" s="1" t="s">
        <v>38</v>
      </c>
      <c r="I572" s="3">
        <v>31.6</v>
      </c>
      <c r="J572" s="3">
        <f t="shared" si="232"/>
        <v>684.66666666666663</v>
      </c>
      <c r="K572" s="34">
        <f t="shared" si="250"/>
        <v>-71.284333333333393</v>
      </c>
      <c r="L572" s="34">
        <f t="shared" si="250"/>
        <v>-197.59513333333337</v>
      </c>
      <c r="M572" s="34">
        <f t="shared" si="250"/>
        <v>-696.14003333333324</v>
      </c>
      <c r="N572" s="34"/>
      <c r="O572" s="13" t="s">
        <v>48</v>
      </c>
      <c r="P572" s="3">
        <f t="shared" si="233"/>
        <v>0</v>
      </c>
      <c r="Q572" s="34">
        <f t="shared" si="251"/>
        <v>0</v>
      </c>
      <c r="R572" s="34">
        <f t="shared" si="251"/>
        <v>0</v>
      </c>
      <c r="S572" s="34">
        <f t="shared" si="251"/>
        <v>0</v>
      </c>
      <c r="T572" s="13" t="s">
        <v>48</v>
      </c>
      <c r="U572" s="3">
        <f t="shared" si="234"/>
        <v>0</v>
      </c>
      <c r="V572" s="34">
        <f t="shared" si="252"/>
        <v>0</v>
      </c>
      <c r="W572" s="34">
        <f t="shared" si="252"/>
        <v>0</v>
      </c>
      <c r="X572" s="34">
        <f t="shared" si="252"/>
        <v>0</v>
      </c>
      <c r="Y572" s="3" t="s">
        <v>48</v>
      </c>
      <c r="Z572" s="34"/>
      <c r="AA572" s="34"/>
      <c r="AB572" s="34"/>
    </row>
    <row r="573" spans="1:28" x14ac:dyDescent="0.25">
      <c r="A573" t="s">
        <v>145</v>
      </c>
      <c r="B573">
        <v>28</v>
      </c>
      <c r="C573" s="1" t="s">
        <v>68</v>
      </c>
      <c r="D573" s="1">
        <v>0.95689999999999997</v>
      </c>
      <c r="E573" s="2">
        <v>44378</v>
      </c>
      <c r="F573" s="2">
        <v>44742</v>
      </c>
      <c r="G573" s="1" t="s">
        <v>40</v>
      </c>
      <c r="H573" s="1" t="s">
        <v>38</v>
      </c>
      <c r="I573" s="3">
        <v>31.6</v>
      </c>
      <c r="J573" s="3">
        <f t="shared" si="232"/>
        <v>684.66666666666663</v>
      </c>
      <c r="K573" s="34">
        <f t="shared" si="250"/>
        <v>-71.284333333333393</v>
      </c>
      <c r="L573" s="34">
        <f t="shared" si="250"/>
        <v>-197.59513333333337</v>
      </c>
      <c r="M573" s="34">
        <f t="shared" si="250"/>
        <v>-696.14003333333324</v>
      </c>
      <c r="N573" s="34"/>
      <c r="O573" s="13" t="s">
        <v>48</v>
      </c>
      <c r="P573" s="3">
        <f t="shared" si="233"/>
        <v>0</v>
      </c>
      <c r="Q573" s="34">
        <f t="shared" si="251"/>
        <v>0</v>
      </c>
      <c r="R573" s="34">
        <f t="shared" si="251"/>
        <v>0</v>
      </c>
      <c r="S573" s="34">
        <f t="shared" si="251"/>
        <v>0</v>
      </c>
      <c r="T573" s="13" t="s">
        <v>48</v>
      </c>
      <c r="U573" s="3">
        <f t="shared" si="234"/>
        <v>0</v>
      </c>
      <c r="V573" s="34">
        <f t="shared" si="252"/>
        <v>0</v>
      </c>
      <c r="W573" s="34">
        <f t="shared" si="252"/>
        <v>0</v>
      </c>
      <c r="X573" s="34">
        <f t="shared" si="252"/>
        <v>0</v>
      </c>
      <c r="Y573" s="3" t="s">
        <v>48</v>
      </c>
      <c r="Z573" s="34"/>
      <c r="AA573" s="34"/>
      <c r="AB573" s="34"/>
    </row>
    <row r="574" spans="1:28" x14ac:dyDescent="0.25">
      <c r="A574" t="s">
        <v>145</v>
      </c>
      <c r="B574">
        <v>28</v>
      </c>
      <c r="C574" s="1" t="s">
        <v>68</v>
      </c>
      <c r="D574" s="1">
        <v>0.95689999999999997</v>
      </c>
      <c r="E574" s="2">
        <v>44378</v>
      </c>
      <c r="F574" s="2">
        <v>44742</v>
      </c>
      <c r="G574" s="1" t="s">
        <v>41</v>
      </c>
      <c r="H574" s="1" t="s">
        <v>38</v>
      </c>
      <c r="I574" s="3">
        <v>30.12</v>
      </c>
      <c r="J574" s="3">
        <f t="shared" si="232"/>
        <v>652.6</v>
      </c>
      <c r="K574" s="34">
        <f t="shared" si="250"/>
        <v>-19.143799999999942</v>
      </c>
      <c r="L574" s="34">
        <f t="shared" si="250"/>
        <v>-127.2734999999999</v>
      </c>
      <c r="M574" s="34">
        <f t="shared" si="250"/>
        <v>-418.17109999999991</v>
      </c>
      <c r="N574" s="34"/>
      <c r="O574" s="13" t="s">
        <v>48</v>
      </c>
      <c r="P574" s="3">
        <f t="shared" si="233"/>
        <v>0</v>
      </c>
      <c r="Q574" s="34">
        <f t="shared" si="251"/>
        <v>0</v>
      </c>
      <c r="R574" s="34">
        <f t="shared" si="251"/>
        <v>0</v>
      </c>
      <c r="S574" s="34">
        <f t="shared" si="251"/>
        <v>0</v>
      </c>
      <c r="T574" s="13" t="s">
        <v>48</v>
      </c>
      <c r="U574" s="3">
        <f t="shared" si="234"/>
        <v>0</v>
      </c>
      <c r="V574" s="34">
        <f t="shared" si="252"/>
        <v>0</v>
      </c>
      <c r="W574" s="34">
        <f t="shared" si="252"/>
        <v>0</v>
      </c>
      <c r="X574" s="34">
        <f t="shared" si="252"/>
        <v>0</v>
      </c>
      <c r="Y574" s="3" t="s">
        <v>48</v>
      </c>
      <c r="Z574" s="34"/>
      <c r="AA574" s="34"/>
      <c r="AB574" s="34"/>
    </row>
    <row r="575" spans="1:28" x14ac:dyDescent="0.25">
      <c r="A575" t="s">
        <v>145</v>
      </c>
      <c r="B575">
        <v>28</v>
      </c>
      <c r="C575" s="1" t="s">
        <v>68</v>
      </c>
      <c r="D575" s="1">
        <v>0.95689999999999997</v>
      </c>
      <c r="E575" s="2">
        <v>44378</v>
      </c>
      <c r="F575" s="2">
        <v>44742</v>
      </c>
      <c r="G575" s="1" t="s">
        <v>42</v>
      </c>
      <c r="H575" s="1" t="s">
        <v>38</v>
      </c>
      <c r="I575" s="3">
        <v>30.12</v>
      </c>
      <c r="J575" s="3">
        <f t="shared" si="232"/>
        <v>652.6</v>
      </c>
      <c r="K575" s="34">
        <f t="shared" si="250"/>
        <v>-19.143799999999942</v>
      </c>
      <c r="L575" s="34">
        <f t="shared" si="250"/>
        <v>-127.2734999999999</v>
      </c>
      <c r="M575" s="34">
        <f t="shared" si="250"/>
        <v>-418.17109999999991</v>
      </c>
      <c r="N575" s="34"/>
      <c r="O575" s="13" t="s">
        <v>48</v>
      </c>
      <c r="P575" s="3">
        <f t="shared" si="233"/>
        <v>0</v>
      </c>
      <c r="Q575" s="34">
        <f t="shared" si="251"/>
        <v>0</v>
      </c>
      <c r="R575" s="34">
        <f t="shared" si="251"/>
        <v>0</v>
      </c>
      <c r="S575" s="34">
        <f t="shared" si="251"/>
        <v>0</v>
      </c>
      <c r="T575" s="13" t="s">
        <v>48</v>
      </c>
      <c r="U575" s="3">
        <f t="shared" si="234"/>
        <v>0</v>
      </c>
      <c r="V575" s="34">
        <f t="shared" si="252"/>
        <v>0</v>
      </c>
      <c r="W575" s="34">
        <f t="shared" si="252"/>
        <v>0</v>
      </c>
      <c r="X575" s="34">
        <f t="shared" si="252"/>
        <v>0</v>
      </c>
      <c r="Y575" s="3" t="s">
        <v>48</v>
      </c>
      <c r="Z575" s="34"/>
      <c r="AA575" s="34"/>
      <c r="AB575" s="34"/>
    </row>
    <row r="576" spans="1:28" x14ac:dyDescent="0.25">
      <c r="A576" t="s">
        <v>145</v>
      </c>
      <c r="B576">
        <v>28</v>
      </c>
      <c r="C576" s="1" t="s">
        <v>68</v>
      </c>
      <c r="D576" s="1">
        <v>0.95689999999999997</v>
      </c>
      <c r="E576" s="2">
        <v>44378</v>
      </c>
      <c r="F576" s="2">
        <v>44742</v>
      </c>
      <c r="G576" s="1" t="s">
        <v>43</v>
      </c>
      <c r="H576" s="1" t="s">
        <v>38</v>
      </c>
      <c r="I576" s="3">
        <v>30.12</v>
      </c>
      <c r="J576" s="3">
        <f t="shared" si="232"/>
        <v>652.6</v>
      </c>
      <c r="K576" s="34">
        <f t="shared" si="250"/>
        <v>-19.143799999999942</v>
      </c>
      <c r="L576" s="34">
        <f t="shared" si="250"/>
        <v>-127.2734999999999</v>
      </c>
      <c r="M576" s="34">
        <f t="shared" si="250"/>
        <v>-418.17109999999991</v>
      </c>
      <c r="N576" s="34"/>
      <c r="O576" s="13" t="s">
        <v>48</v>
      </c>
      <c r="P576" s="3">
        <f t="shared" si="233"/>
        <v>0</v>
      </c>
      <c r="Q576" s="34">
        <f t="shared" si="251"/>
        <v>0</v>
      </c>
      <c r="R576" s="34">
        <f t="shared" si="251"/>
        <v>0</v>
      </c>
      <c r="S576" s="34">
        <f t="shared" si="251"/>
        <v>0</v>
      </c>
      <c r="T576" s="13" t="s">
        <v>48</v>
      </c>
      <c r="U576" s="3">
        <f t="shared" si="234"/>
        <v>0</v>
      </c>
      <c r="V576" s="34">
        <f t="shared" si="252"/>
        <v>0</v>
      </c>
      <c r="W576" s="34">
        <f t="shared" si="252"/>
        <v>0</v>
      </c>
      <c r="X576" s="34">
        <f t="shared" si="252"/>
        <v>0</v>
      </c>
      <c r="Y576" s="3" t="s">
        <v>48</v>
      </c>
      <c r="Z576" s="34"/>
      <c r="AA576" s="34"/>
      <c r="AB576" s="34"/>
    </row>
    <row r="577" spans="1:28" hidden="1" x14ac:dyDescent="0.25">
      <c r="A577" t="s">
        <v>143</v>
      </c>
      <c r="B577">
        <v>28</v>
      </c>
      <c r="C577" s="1" t="s">
        <v>68</v>
      </c>
      <c r="D577" s="1">
        <v>0.95689999999999997</v>
      </c>
      <c r="E577" s="2">
        <v>44378</v>
      </c>
      <c r="F577" s="2">
        <v>44742</v>
      </c>
      <c r="G577" s="1" t="s">
        <v>44</v>
      </c>
      <c r="H577" t="s">
        <v>38</v>
      </c>
      <c r="I577" s="3">
        <v>25.85</v>
      </c>
      <c r="J577" s="3">
        <f t="shared" si="232"/>
        <v>560.08333333333337</v>
      </c>
      <c r="O577" s="3" t="s">
        <v>48</v>
      </c>
      <c r="P577" s="3">
        <f t="shared" si="233"/>
        <v>0</v>
      </c>
      <c r="T577" s="3" t="s">
        <v>48</v>
      </c>
      <c r="U577" s="3">
        <f t="shared" si="234"/>
        <v>0</v>
      </c>
      <c r="Y577" s="3" t="s">
        <v>48</v>
      </c>
    </row>
    <row r="578" spans="1:28" hidden="1" x14ac:dyDescent="0.25">
      <c r="A578" t="s">
        <v>143</v>
      </c>
      <c r="B578">
        <v>28</v>
      </c>
      <c r="C578" s="1" t="s">
        <v>68</v>
      </c>
      <c r="D578" s="1">
        <v>0.95689999999999997</v>
      </c>
      <c r="E578" s="2">
        <v>44378</v>
      </c>
      <c r="F578" s="2">
        <v>44742</v>
      </c>
      <c r="G578" s="1" t="s">
        <v>45</v>
      </c>
      <c r="H578" t="s">
        <v>38</v>
      </c>
      <c r="I578" s="3">
        <v>38.340000000000003</v>
      </c>
      <c r="J578" s="3">
        <f t="shared" si="232"/>
        <v>830.70000000000016</v>
      </c>
      <c r="O578" s="3" t="s">
        <v>48</v>
      </c>
      <c r="P578" s="3">
        <f t="shared" si="233"/>
        <v>0</v>
      </c>
      <c r="T578" s="3" t="s">
        <v>48</v>
      </c>
      <c r="U578" s="3">
        <f t="shared" si="234"/>
        <v>0</v>
      </c>
      <c r="Y578" s="3" t="s">
        <v>48</v>
      </c>
    </row>
    <row r="579" spans="1:28" x14ac:dyDescent="0.25">
      <c r="A579" t="s">
        <v>145</v>
      </c>
      <c r="B579">
        <v>29</v>
      </c>
      <c r="C579" s="1" t="s">
        <v>70</v>
      </c>
      <c r="D579" s="1">
        <v>1.0046999999999999</v>
      </c>
      <c r="E579" s="2">
        <v>44438</v>
      </c>
      <c r="F579" s="2">
        <v>44742</v>
      </c>
      <c r="G579" s="1" t="s">
        <v>37</v>
      </c>
      <c r="H579" s="1" t="s">
        <v>38</v>
      </c>
      <c r="I579" s="3">
        <v>49.35</v>
      </c>
      <c r="J579" s="3">
        <f t="shared" si="232"/>
        <v>1069.25</v>
      </c>
      <c r="K579" s="34">
        <f t="shared" ref="K579:M584" si="253">IF($G579="INF",$J579-H$3*$D579,IF(OR($G579="TOD", $G579="2YR"),$J579-H$4*$D579,$J579-H$5*$D579))</f>
        <v>-301.16079999999988</v>
      </c>
      <c r="L579" s="34">
        <f t="shared" si="253"/>
        <v>-562.38279999999986</v>
      </c>
      <c r="M579" s="34">
        <f t="shared" si="253"/>
        <v>-788.44029999999975</v>
      </c>
      <c r="N579" s="34"/>
      <c r="O579" s="13" t="s">
        <v>48</v>
      </c>
      <c r="P579" s="3">
        <f t="shared" si="233"/>
        <v>0</v>
      </c>
      <c r="Q579" s="34">
        <f t="shared" ref="Q579:S584" si="254">IF($P579=0,0,$P579-(P$3*$D579))</f>
        <v>0</v>
      </c>
      <c r="R579" s="34">
        <f t="shared" si="254"/>
        <v>0</v>
      </c>
      <c r="S579" s="34">
        <f t="shared" si="254"/>
        <v>0</v>
      </c>
      <c r="T579" s="13" t="s">
        <v>48</v>
      </c>
      <c r="U579" s="3">
        <f t="shared" si="234"/>
        <v>0</v>
      </c>
      <c r="V579" s="34">
        <f t="shared" ref="V579:X584" si="255">IF($U579=0,0,$U579-(P$3*$D579))</f>
        <v>0</v>
      </c>
      <c r="W579" s="34">
        <f t="shared" si="255"/>
        <v>0</v>
      </c>
      <c r="X579" s="34">
        <f t="shared" si="255"/>
        <v>0</v>
      </c>
      <c r="Y579" s="3" t="s">
        <v>48</v>
      </c>
      <c r="Z579" s="34"/>
      <c r="AA579" s="34"/>
      <c r="AB579" s="34"/>
    </row>
    <row r="580" spans="1:28" x14ac:dyDescent="0.25">
      <c r="A580" t="s">
        <v>145</v>
      </c>
      <c r="B580">
        <v>29</v>
      </c>
      <c r="C580" s="1" t="s">
        <v>70</v>
      </c>
      <c r="D580" s="1">
        <v>1.0046999999999999</v>
      </c>
      <c r="E580" s="2">
        <v>44438</v>
      </c>
      <c r="F580" s="2">
        <v>44742</v>
      </c>
      <c r="G580" s="1" t="s">
        <v>39</v>
      </c>
      <c r="H580" s="1" t="s">
        <v>38</v>
      </c>
      <c r="I580" s="3">
        <v>43.64</v>
      </c>
      <c r="J580" s="3">
        <f t="shared" si="232"/>
        <v>945.5333333333333</v>
      </c>
      <c r="K580" s="34">
        <f t="shared" si="253"/>
        <v>151.82033333333334</v>
      </c>
      <c r="L580" s="34">
        <f t="shared" si="253"/>
        <v>19.19993333333332</v>
      </c>
      <c r="M580" s="34">
        <f t="shared" si="253"/>
        <v>-504.2487666666666</v>
      </c>
      <c r="N580" s="34"/>
      <c r="O580" s="13" t="s">
        <v>48</v>
      </c>
      <c r="P580" s="3">
        <f t="shared" si="233"/>
        <v>0</v>
      </c>
      <c r="Q580" s="34">
        <f t="shared" si="254"/>
        <v>0</v>
      </c>
      <c r="R580" s="34">
        <f t="shared" si="254"/>
        <v>0</v>
      </c>
      <c r="S580" s="34">
        <f t="shared" si="254"/>
        <v>0</v>
      </c>
      <c r="T580" s="13" t="s">
        <v>48</v>
      </c>
      <c r="U580" s="3">
        <f t="shared" si="234"/>
        <v>0</v>
      </c>
      <c r="V580" s="34">
        <f t="shared" si="255"/>
        <v>0</v>
      </c>
      <c r="W580" s="34">
        <f t="shared" si="255"/>
        <v>0</v>
      </c>
      <c r="X580" s="34">
        <f t="shared" si="255"/>
        <v>0</v>
      </c>
      <c r="Y580" s="3" t="s">
        <v>48</v>
      </c>
      <c r="Z580" s="34"/>
      <c r="AA580" s="34"/>
      <c r="AB580" s="34"/>
    </row>
    <row r="581" spans="1:28" x14ac:dyDescent="0.25">
      <c r="A581" t="s">
        <v>145</v>
      </c>
      <c r="B581">
        <v>29</v>
      </c>
      <c r="C581" s="1" t="s">
        <v>70</v>
      </c>
      <c r="D581" s="1">
        <v>1.0046999999999999</v>
      </c>
      <c r="E581" s="2">
        <v>44438</v>
      </c>
      <c r="F581" s="2">
        <v>44742</v>
      </c>
      <c r="G581" s="1" t="s">
        <v>40</v>
      </c>
      <c r="H581" s="1" t="s">
        <v>38</v>
      </c>
      <c r="I581" s="3">
        <v>43.64</v>
      </c>
      <c r="J581" s="3">
        <f t="shared" si="232"/>
        <v>945.5333333333333</v>
      </c>
      <c r="K581" s="34">
        <f t="shared" si="253"/>
        <v>151.82033333333334</v>
      </c>
      <c r="L581" s="34">
        <f t="shared" si="253"/>
        <v>19.19993333333332</v>
      </c>
      <c r="M581" s="34">
        <f t="shared" si="253"/>
        <v>-504.2487666666666</v>
      </c>
      <c r="N581" s="34"/>
      <c r="O581" s="13" t="s">
        <v>48</v>
      </c>
      <c r="P581" s="3">
        <f t="shared" si="233"/>
        <v>0</v>
      </c>
      <c r="Q581" s="34">
        <f t="shared" si="254"/>
        <v>0</v>
      </c>
      <c r="R581" s="34">
        <f t="shared" si="254"/>
        <v>0</v>
      </c>
      <c r="S581" s="34">
        <f t="shared" si="254"/>
        <v>0</v>
      </c>
      <c r="T581" s="13" t="s">
        <v>48</v>
      </c>
      <c r="U581" s="3">
        <f t="shared" si="234"/>
        <v>0</v>
      </c>
      <c r="V581" s="34">
        <f t="shared" si="255"/>
        <v>0</v>
      </c>
      <c r="W581" s="34">
        <f t="shared" si="255"/>
        <v>0</v>
      </c>
      <c r="X581" s="34">
        <f t="shared" si="255"/>
        <v>0</v>
      </c>
      <c r="Y581" s="3" t="s">
        <v>48</v>
      </c>
      <c r="Z581" s="34"/>
      <c r="AA581" s="34"/>
      <c r="AB581" s="34"/>
    </row>
    <row r="582" spans="1:28" x14ac:dyDescent="0.25">
      <c r="A582" t="s">
        <v>145</v>
      </c>
      <c r="B582">
        <v>29</v>
      </c>
      <c r="C582" s="1" t="s">
        <v>70</v>
      </c>
      <c r="D582" s="1">
        <v>1.0046999999999999</v>
      </c>
      <c r="E582" s="2">
        <v>44438</v>
      </c>
      <c r="F582" s="2">
        <v>44742</v>
      </c>
      <c r="G582" s="1" t="s">
        <v>41</v>
      </c>
      <c r="H582" s="1" t="s">
        <v>38</v>
      </c>
      <c r="I582" s="3">
        <v>39.69</v>
      </c>
      <c r="J582" s="3">
        <f t="shared" si="232"/>
        <v>859.94999999999993</v>
      </c>
      <c r="K582" s="34">
        <f t="shared" si="253"/>
        <v>154.65059999999994</v>
      </c>
      <c r="L582" s="34">
        <f t="shared" si="253"/>
        <v>41.119500000000016</v>
      </c>
      <c r="M582" s="34">
        <f t="shared" si="253"/>
        <v>-264.30930000000001</v>
      </c>
      <c r="N582" s="34"/>
      <c r="O582" s="13" t="s">
        <v>48</v>
      </c>
      <c r="P582" s="3">
        <f t="shared" si="233"/>
        <v>0</v>
      </c>
      <c r="Q582" s="34">
        <f t="shared" si="254"/>
        <v>0</v>
      </c>
      <c r="R582" s="34">
        <f t="shared" si="254"/>
        <v>0</v>
      </c>
      <c r="S582" s="34">
        <f t="shared" si="254"/>
        <v>0</v>
      </c>
      <c r="T582" s="13" t="s">
        <v>48</v>
      </c>
      <c r="U582" s="3">
        <f t="shared" si="234"/>
        <v>0</v>
      </c>
      <c r="V582" s="34">
        <f t="shared" si="255"/>
        <v>0</v>
      </c>
      <c r="W582" s="34">
        <f t="shared" si="255"/>
        <v>0</v>
      </c>
      <c r="X582" s="34">
        <f t="shared" si="255"/>
        <v>0</v>
      </c>
      <c r="Y582" s="3" t="s">
        <v>48</v>
      </c>
      <c r="Z582" s="34"/>
      <c r="AA582" s="34"/>
      <c r="AB582" s="34"/>
    </row>
    <row r="583" spans="1:28" x14ac:dyDescent="0.25">
      <c r="A583" t="s">
        <v>145</v>
      </c>
      <c r="B583">
        <v>29</v>
      </c>
      <c r="C583" s="1" t="s">
        <v>70</v>
      </c>
      <c r="D583" s="1">
        <v>1.0046999999999999</v>
      </c>
      <c r="E583" s="2">
        <v>44438</v>
      </c>
      <c r="F583" s="2">
        <v>44742</v>
      </c>
      <c r="G583" s="1" t="s">
        <v>42</v>
      </c>
      <c r="H583" s="1" t="s">
        <v>38</v>
      </c>
      <c r="I583" s="3">
        <v>39.69</v>
      </c>
      <c r="J583" s="3">
        <f t="shared" si="232"/>
        <v>859.94999999999993</v>
      </c>
      <c r="K583" s="34">
        <f t="shared" si="253"/>
        <v>154.65059999999994</v>
      </c>
      <c r="L583" s="34">
        <f t="shared" si="253"/>
        <v>41.119500000000016</v>
      </c>
      <c r="M583" s="34">
        <f t="shared" si="253"/>
        <v>-264.30930000000001</v>
      </c>
      <c r="N583" s="34"/>
      <c r="O583" s="13" t="s">
        <v>48</v>
      </c>
      <c r="P583" s="3">
        <f t="shared" si="233"/>
        <v>0</v>
      </c>
      <c r="Q583" s="34">
        <f t="shared" si="254"/>
        <v>0</v>
      </c>
      <c r="R583" s="34">
        <f t="shared" si="254"/>
        <v>0</v>
      </c>
      <c r="S583" s="34">
        <f t="shared" si="254"/>
        <v>0</v>
      </c>
      <c r="T583" s="13" t="s">
        <v>48</v>
      </c>
      <c r="U583" s="3">
        <f t="shared" si="234"/>
        <v>0</v>
      </c>
      <c r="V583" s="34">
        <f t="shared" si="255"/>
        <v>0</v>
      </c>
      <c r="W583" s="34">
        <f t="shared" si="255"/>
        <v>0</v>
      </c>
      <c r="X583" s="34">
        <f t="shared" si="255"/>
        <v>0</v>
      </c>
      <c r="Y583" s="3" t="s">
        <v>48</v>
      </c>
      <c r="Z583" s="34"/>
      <c r="AA583" s="34"/>
      <c r="AB583" s="34"/>
    </row>
    <row r="584" spans="1:28" x14ac:dyDescent="0.25">
      <c r="A584" t="s">
        <v>145</v>
      </c>
      <c r="B584">
        <v>29</v>
      </c>
      <c r="C584" s="1" t="s">
        <v>70</v>
      </c>
      <c r="D584" s="1">
        <v>1.0046999999999999</v>
      </c>
      <c r="E584" s="2">
        <v>44438</v>
      </c>
      <c r="F584" s="2">
        <v>44742</v>
      </c>
      <c r="G584" s="1" t="s">
        <v>43</v>
      </c>
      <c r="H584" s="1" t="s">
        <v>38</v>
      </c>
      <c r="I584" s="3">
        <v>39.69</v>
      </c>
      <c r="J584" s="3">
        <f t="shared" si="232"/>
        <v>859.94999999999993</v>
      </c>
      <c r="K584" s="34">
        <f t="shared" si="253"/>
        <v>154.65059999999994</v>
      </c>
      <c r="L584" s="34">
        <f t="shared" si="253"/>
        <v>41.119500000000016</v>
      </c>
      <c r="M584" s="34">
        <f t="shared" si="253"/>
        <v>-264.30930000000001</v>
      </c>
      <c r="N584" s="34"/>
      <c r="O584" s="13" t="s">
        <v>48</v>
      </c>
      <c r="P584" s="3">
        <f t="shared" si="233"/>
        <v>0</v>
      </c>
      <c r="Q584" s="34">
        <f t="shared" si="254"/>
        <v>0</v>
      </c>
      <c r="R584" s="34">
        <f t="shared" si="254"/>
        <v>0</v>
      </c>
      <c r="S584" s="34">
        <f t="shared" si="254"/>
        <v>0</v>
      </c>
      <c r="T584" s="13" t="s">
        <v>48</v>
      </c>
      <c r="U584" s="3">
        <f t="shared" si="234"/>
        <v>0</v>
      </c>
      <c r="V584" s="34">
        <f t="shared" si="255"/>
        <v>0</v>
      </c>
      <c r="W584" s="34">
        <f t="shared" si="255"/>
        <v>0</v>
      </c>
      <c r="X584" s="34">
        <f t="shared" si="255"/>
        <v>0</v>
      </c>
      <c r="Y584" s="3" t="s">
        <v>48</v>
      </c>
      <c r="Z584" s="34"/>
      <c r="AA584" s="34"/>
      <c r="AB584" s="34"/>
    </row>
    <row r="585" spans="1:28" hidden="1" x14ac:dyDescent="0.25">
      <c r="A585" t="s">
        <v>143</v>
      </c>
      <c r="B585">
        <v>29</v>
      </c>
      <c r="C585" s="1" t="s">
        <v>70</v>
      </c>
      <c r="D585" s="1">
        <v>1.0046999999999999</v>
      </c>
      <c r="E585" s="2">
        <v>44438</v>
      </c>
      <c r="F585" s="2">
        <v>44742</v>
      </c>
      <c r="G585" s="1" t="s">
        <v>44</v>
      </c>
      <c r="H585" t="s">
        <v>38</v>
      </c>
      <c r="I585" s="3">
        <v>32.67</v>
      </c>
      <c r="J585" s="3">
        <f t="shared" si="232"/>
        <v>707.85</v>
      </c>
      <c r="O585" s="3" t="s">
        <v>48</v>
      </c>
      <c r="P585" s="3">
        <f t="shared" si="233"/>
        <v>0</v>
      </c>
      <c r="T585" s="3" t="s">
        <v>48</v>
      </c>
      <c r="U585" s="3">
        <f t="shared" si="234"/>
        <v>0</v>
      </c>
      <c r="Y585" s="3" t="s">
        <v>48</v>
      </c>
    </row>
    <row r="586" spans="1:28" hidden="1" x14ac:dyDescent="0.25">
      <c r="A586" t="s">
        <v>143</v>
      </c>
      <c r="B586">
        <v>29</v>
      </c>
      <c r="C586" s="1" t="s">
        <v>70</v>
      </c>
      <c r="D586" s="1">
        <v>1.0046999999999999</v>
      </c>
      <c r="E586" s="2">
        <v>44438</v>
      </c>
      <c r="F586" s="2">
        <v>44742</v>
      </c>
      <c r="G586" s="1" t="s">
        <v>45</v>
      </c>
      <c r="H586" t="s">
        <v>38</v>
      </c>
      <c r="I586" s="3">
        <v>49.35</v>
      </c>
      <c r="J586" s="3">
        <f t="shared" si="232"/>
        <v>1069.25</v>
      </c>
      <c r="O586" s="3" t="s">
        <v>48</v>
      </c>
      <c r="P586" s="3">
        <f t="shared" si="233"/>
        <v>0</v>
      </c>
      <c r="T586" s="3" t="s">
        <v>48</v>
      </c>
      <c r="U586" s="3">
        <f t="shared" si="234"/>
        <v>0</v>
      </c>
      <c r="Y586" s="3" t="s">
        <v>48</v>
      </c>
    </row>
    <row r="587" spans="1:28" x14ac:dyDescent="0.25">
      <c r="A587" t="s">
        <v>145</v>
      </c>
      <c r="B587">
        <v>31</v>
      </c>
      <c r="C587" s="1" t="s">
        <v>72</v>
      </c>
      <c r="D587" s="1">
        <v>0.99990000000000001</v>
      </c>
      <c r="E587" s="2">
        <v>44438</v>
      </c>
      <c r="F587" s="2">
        <v>44742</v>
      </c>
      <c r="G587" s="1" t="s">
        <v>37</v>
      </c>
      <c r="H587" s="1" t="s">
        <v>38</v>
      </c>
      <c r="I587" s="3">
        <v>37</v>
      </c>
      <c r="J587" s="3">
        <f t="shared" si="232"/>
        <v>801.66666666666663</v>
      </c>
      <c r="K587" s="34">
        <f t="shared" ref="K587:M592" si="256">IF($G587="INF",$J587-H$3*$D587,IF(OR($G587="TOD", $G587="2YR"),$J587-H$4*$D587,$J587-H$5*$D587))</f>
        <v>-562.19693333333328</v>
      </c>
      <c r="L587" s="34">
        <f t="shared" si="256"/>
        <v>-822.17093333333344</v>
      </c>
      <c r="M587" s="34">
        <f t="shared" si="256"/>
        <v>-1047.1484333333333</v>
      </c>
      <c r="N587" s="34"/>
      <c r="O587" s="13" t="s">
        <v>48</v>
      </c>
      <c r="P587" s="3">
        <f t="shared" si="233"/>
        <v>0</v>
      </c>
      <c r="Q587" s="34">
        <f t="shared" ref="Q587:S592" si="257">IF($P587=0,0,$P587-(P$3*$D587))</f>
        <v>0</v>
      </c>
      <c r="R587" s="34">
        <f t="shared" si="257"/>
        <v>0</v>
      </c>
      <c r="S587" s="34">
        <f t="shared" si="257"/>
        <v>0</v>
      </c>
      <c r="T587" s="13" t="s">
        <v>48</v>
      </c>
      <c r="U587" s="3">
        <f t="shared" si="234"/>
        <v>0</v>
      </c>
      <c r="V587" s="34">
        <f t="shared" ref="V587:X592" si="258">IF($U587=0,0,$U587-(P$3*$D587))</f>
        <v>0</v>
      </c>
      <c r="W587" s="34">
        <f t="shared" si="258"/>
        <v>0</v>
      </c>
      <c r="X587" s="34">
        <f t="shared" si="258"/>
        <v>0</v>
      </c>
      <c r="Y587" s="3" t="s">
        <v>48</v>
      </c>
      <c r="Z587" s="34"/>
      <c r="AA587" s="34"/>
      <c r="AB587" s="34"/>
    </row>
    <row r="588" spans="1:28" x14ac:dyDescent="0.25">
      <c r="A588" t="s">
        <v>145</v>
      </c>
      <c r="B588">
        <v>31</v>
      </c>
      <c r="C588" s="1" t="s">
        <v>72</v>
      </c>
      <c r="D588" s="1">
        <v>0.99990000000000001</v>
      </c>
      <c r="E588" s="2">
        <v>44438</v>
      </c>
      <c r="F588" s="2">
        <v>44742</v>
      </c>
      <c r="G588" s="1" t="s">
        <v>39</v>
      </c>
      <c r="H588" s="1" t="s">
        <v>38</v>
      </c>
      <c r="I588" s="3">
        <v>27.4</v>
      </c>
      <c r="J588" s="3">
        <f t="shared" ref="J588:J650" si="259">IFERROR((I588*260)/12,0)</f>
        <v>593.66666666666663</v>
      </c>
      <c r="K588" s="34">
        <f t="shared" si="256"/>
        <v>-196.25433333333342</v>
      </c>
      <c r="L588" s="34">
        <f t="shared" si="256"/>
        <v>-328.24113333333344</v>
      </c>
      <c r="M588" s="34">
        <f t="shared" si="256"/>
        <v>-849.18903333333344</v>
      </c>
      <c r="N588" s="34"/>
      <c r="O588" s="13" t="s">
        <v>48</v>
      </c>
      <c r="P588" s="3">
        <f t="shared" si="233"/>
        <v>0</v>
      </c>
      <c r="Q588" s="34">
        <f t="shared" si="257"/>
        <v>0</v>
      </c>
      <c r="R588" s="34">
        <f t="shared" si="257"/>
        <v>0</v>
      </c>
      <c r="S588" s="34">
        <f t="shared" si="257"/>
        <v>0</v>
      </c>
      <c r="T588" s="13" t="s">
        <v>48</v>
      </c>
      <c r="U588" s="3">
        <f t="shared" si="234"/>
        <v>0</v>
      </c>
      <c r="V588" s="34">
        <f t="shared" si="258"/>
        <v>0</v>
      </c>
      <c r="W588" s="34">
        <f t="shared" si="258"/>
        <v>0</v>
      </c>
      <c r="X588" s="34">
        <f t="shared" si="258"/>
        <v>0</v>
      </c>
      <c r="Y588" s="3" t="s">
        <v>48</v>
      </c>
      <c r="Z588" s="34"/>
      <c r="AA588" s="34"/>
      <c r="AB588" s="34"/>
    </row>
    <row r="589" spans="1:28" x14ac:dyDescent="0.25">
      <c r="A589" t="s">
        <v>145</v>
      </c>
      <c r="B589">
        <v>31</v>
      </c>
      <c r="C589" s="1" t="s">
        <v>72</v>
      </c>
      <c r="D589" s="1">
        <v>0.99990000000000001</v>
      </c>
      <c r="E589" s="2">
        <v>44438</v>
      </c>
      <c r="F589" s="2">
        <v>44742</v>
      </c>
      <c r="G589" s="1" t="s">
        <v>40</v>
      </c>
      <c r="H589" s="1" t="s">
        <v>38</v>
      </c>
      <c r="I589" s="3">
        <v>27.4</v>
      </c>
      <c r="J589" s="3">
        <f t="shared" si="259"/>
        <v>593.66666666666663</v>
      </c>
      <c r="K589" s="34">
        <f t="shared" si="256"/>
        <v>-196.25433333333342</v>
      </c>
      <c r="L589" s="34">
        <f t="shared" si="256"/>
        <v>-328.24113333333344</v>
      </c>
      <c r="M589" s="34">
        <f t="shared" si="256"/>
        <v>-849.18903333333344</v>
      </c>
      <c r="N589" s="34"/>
      <c r="O589" s="13" t="s">
        <v>48</v>
      </c>
      <c r="P589" s="3">
        <f t="shared" ref="P589:P650" si="260">IFERROR((O589*260)/12,0)</f>
        <v>0</v>
      </c>
      <c r="Q589" s="34">
        <f t="shared" si="257"/>
        <v>0</v>
      </c>
      <c r="R589" s="34">
        <f t="shared" si="257"/>
        <v>0</v>
      </c>
      <c r="S589" s="34">
        <f t="shared" si="257"/>
        <v>0</v>
      </c>
      <c r="T589" s="13" t="s">
        <v>48</v>
      </c>
      <c r="U589" s="3">
        <f t="shared" ref="U589:U650" si="261">IFERROR((T589*260)/12,0)</f>
        <v>0</v>
      </c>
      <c r="V589" s="34">
        <f t="shared" si="258"/>
        <v>0</v>
      </c>
      <c r="W589" s="34">
        <f t="shared" si="258"/>
        <v>0</v>
      </c>
      <c r="X589" s="34">
        <f t="shared" si="258"/>
        <v>0</v>
      </c>
      <c r="Y589" s="3" t="s">
        <v>48</v>
      </c>
      <c r="Z589" s="34"/>
      <c r="AA589" s="34"/>
      <c r="AB589" s="34"/>
    </row>
    <row r="590" spans="1:28" x14ac:dyDescent="0.25">
      <c r="A590" t="s">
        <v>145</v>
      </c>
      <c r="B590">
        <v>31</v>
      </c>
      <c r="C590" s="1" t="s">
        <v>72</v>
      </c>
      <c r="D590" s="1">
        <v>0.99990000000000001</v>
      </c>
      <c r="E590" s="2">
        <v>44438</v>
      </c>
      <c r="F590" s="2">
        <v>44742</v>
      </c>
      <c r="G590" s="1" t="s">
        <v>41</v>
      </c>
      <c r="H590" s="1" t="s">
        <v>38</v>
      </c>
      <c r="I590" s="3">
        <v>30</v>
      </c>
      <c r="J590" s="3">
        <f t="shared" si="259"/>
        <v>650</v>
      </c>
      <c r="K590" s="34">
        <f t="shared" si="256"/>
        <v>-51.9298</v>
      </c>
      <c r="L590" s="34">
        <f t="shared" si="256"/>
        <v>-164.91849999999999</v>
      </c>
      <c r="M590" s="34">
        <f t="shared" si="256"/>
        <v>-468.88810000000012</v>
      </c>
      <c r="N590" s="34"/>
      <c r="O590" s="13" t="s">
        <v>48</v>
      </c>
      <c r="P590" s="3">
        <f t="shared" si="260"/>
        <v>0</v>
      </c>
      <c r="Q590" s="34">
        <f t="shared" si="257"/>
        <v>0</v>
      </c>
      <c r="R590" s="34">
        <f t="shared" si="257"/>
        <v>0</v>
      </c>
      <c r="S590" s="34">
        <f t="shared" si="257"/>
        <v>0</v>
      </c>
      <c r="T590" s="13" t="s">
        <v>48</v>
      </c>
      <c r="U590" s="3">
        <f t="shared" si="261"/>
        <v>0</v>
      </c>
      <c r="V590" s="34">
        <f t="shared" si="258"/>
        <v>0</v>
      </c>
      <c r="W590" s="34">
        <f t="shared" si="258"/>
        <v>0</v>
      </c>
      <c r="X590" s="34">
        <f t="shared" si="258"/>
        <v>0</v>
      </c>
      <c r="Y590" s="3" t="s">
        <v>48</v>
      </c>
      <c r="Z590" s="34"/>
      <c r="AA590" s="34"/>
      <c r="AB590" s="34"/>
    </row>
    <row r="591" spans="1:28" x14ac:dyDescent="0.25">
      <c r="A591" t="s">
        <v>145</v>
      </c>
      <c r="B591">
        <v>31</v>
      </c>
      <c r="C591" s="1" t="s">
        <v>72</v>
      </c>
      <c r="D591" s="1">
        <v>0.99990000000000001</v>
      </c>
      <c r="E591" s="2">
        <v>44438</v>
      </c>
      <c r="F591" s="2">
        <v>44742</v>
      </c>
      <c r="G591" s="1" t="s">
        <v>42</v>
      </c>
      <c r="H591" s="1" t="s">
        <v>38</v>
      </c>
      <c r="I591" s="3">
        <v>30</v>
      </c>
      <c r="J591" s="3">
        <f t="shared" si="259"/>
        <v>650</v>
      </c>
      <c r="K591" s="34">
        <f t="shared" si="256"/>
        <v>-51.9298</v>
      </c>
      <c r="L591" s="34">
        <f t="shared" si="256"/>
        <v>-164.91849999999999</v>
      </c>
      <c r="M591" s="34">
        <f t="shared" si="256"/>
        <v>-468.88810000000012</v>
      </c>
      <c r="N591" s="34"/>
      <c r="O591" s="13" t="s">
        <v>48</v>
      </c>
      <c r="P591" s="3">
        <f t="shared" si="260"/>
        <v>0</v>
      </c>
      <c r="Q591" s="34">
        <f t="shared" si="257"/>
        <v>0</v>
      </c>
      <c r="R591" s="34">
        <f t="shared" si="257"/>
        <v>0</v>
      </c>
      <c r="S591" s="34">
        <f t="shared" si="257"/>
        <v>0</v>
      </c>
      <c r="T591" s="13" t="s">
        <v>48</v>
      </c>
      <c r="U591" s="3">
        <f t="shared" si="261"/>
        <v>0</v>
      </c>
      <c r="V591" s="34">
        <f t="shared" si="258"/>
        <v>0</v>
      </c>
      <c r="W591" s="34">
        <f t="shared" si="258"/>
        <v>0</v>
      </c>
      <c r="X591" s="34">
        <f t="shared" si="258"/>
        <v>0</v>
      </c>
      <c r="Y591" s="3" t="s">
        <v>48</v>
      </c>
      <c r="Z591" s="34"/>
      <c r="AA591" s="34"/>
      <c r="AB591" s="34"/>
    </row>
    <row r="592" spans="1:28" x14ac:dyDescent="0.25">
      <c r="A592" t="s">
        <v>145</v>
      </c>
      <c r="B592">
        <v>31</v>
      </c>
      <c r="C592" s="1" t="s">
        <v>72</v>
      </c>
      <c r="D592" s="1">
        <v>0.99990000000000001</v>
      </c>
      <c r="E592" s="2">
        <v>44438</v>
      </c>
      <c r="F592" s="2">
        <v>44742</v>
      </c>
      <c r="G592" s="1" t="s">
        <v>43</v>
      </c>
      <c r="H592" s="1" t="s">
        <v>38</v>
      </c>
      <c r="I592" s="3">
        <v>30</v>
      </c>
      <c r="J592" s="3">
        <f t="shared" si="259"/>
        <v>650</v>
      </c>
      <c r="K592" s="34">
        <f t="shared" si="256"/>
        <v>-51.9298</v>
      </c>
      <c r="L592" s="34">
        <f t="shared" si="256"/>
        <v>-164.91849999999999</v>
      </c>
      <c r="M592" s="34">
        <f t="shared" si="256"/>
        <v>-468.88810000000012</v>
      </c>
      <c r="N592" s="34"/>
      <c r="O592" s="13" t="s">
        <v>48</v>
      </c>
      <c r="P592" s="3">
        <f t="shared" si="260"/>
        <v>0</v>
      </c>
      <c r="Q592" s="34">
        <f t="shared" si="257"/>
        <v>0</v>
      </c>
      <c r="R592" s="34">
        <f t="shared" si="257"/>
        <v>0</v>
      </c>
      <c r="S592" s="34">
        <f t="shared" si="257"/>
        <v>0</v>
      </c>
      <c r="T592" s="13" t="s">
        <v>48</v>
      </c>
      <c r="U592" s="3">
        <f t="shared" si="261"/>
        <v>0</v>
      </c>
      <c r="V592" s="34">
        <f t="shared" si="258"/>
        <v>0</v>
      </c>
      <c r="W592" s="34">
        <f t="shared" si="258"/>
        <v>0</v>
      </c>
      <c r="X592" s="34">
        <f t="shared" si="258"/>
        <v>0</v>
      </c>
      <c r="Y592" s="3" t="s">
        <v>48</v>
      </c>
      <c r="Z592" s="34"/>
      <c r="AA592" s="34"/>
      <c r="AB592" s="34"/>
    </row>
    <row r="593" spans="1:28" hidden="1" x14ac:dyDescent="0.25">
      <c r="A593" t="s">
        <v>143</v>
      </c>
      <c r="B593">
        <v>31</v>
      </c>
      <c r="C593" s="1" t="s">
        <v>72</v>
      </c>
      <c r="D593" s="1">
        <v>0.99990000000000001</v>
      </c>
      <c r="E593" s="2">
        <v>44438</v>
      </c>
      <c r="F593" s="2">
        <v>44742</v>
      </c>
      <c r="G593" s="1" t="s">
        <v>44</v>
      </c>
      <c r="H593" t="s">
        <v>38</v>
      </c>
      <c r="I593" s="3">
        <v>23</v>
      </c>
      <c r="J593" s="3">
        <f t="shared" si="259"/>
        <v>498.33333333333331</v>
      </c>
      <c r="O593" s="3" t="s">
        <v>48</v>
      </c>
      <c r="P593" s="3">
        <f t="shared" si="260"/>
        <v>0</v>
      </c>
      <c r="T593" s="3" t="s">
        <v>48</v>
      </c>
      <c r="U593" s="3">
        <f t="shared" si="261"/>
        <v>0</v>
      </c>
      <c r="Y593" s="3" t="s">
        <v>48</v>
      </c>
    </row>
    <row r="594" spans="1:28" hidden="1" x14ac:dyDescent="0.25">
      <c r="A594" t="s">
        <v>143</v>
      </c>
      <c r="B594">
        <v>31</v>
      </c>
      <c r="C594" s="1" t="s">
        <v>72</v>
      </c>
      <c r="D594" s="1">
        <v>0.99990000000000001</v>
      </c>
      <c r="E594" s="2">
        <v>44438</v>
      </c>
      <c r="F594" s="2">
        <v>44742</v>
      </c>
      <c r="G594" s="1" t="s">
        <v>45</v>
      </c>
      <c r="H594" t="s">
        <v>38</v>
      </c>
      <c r="I594" s="3">
        <v>37</v>
      </c>
      <c r="J594" s="3">
        <f t="shared" si="259"/>
        <v>801.66666666666663</v>
      </c>
      <c r="O594" s="3" t="s">
        <v>48</v>
      </c>
      <c r="P594" s="3">
        <f t="shared" si="260"/>
        <v>0</v>
      </c>
      <c r="T594" s="3" t="s">
        <v>48</v>
      </c>
      <c r="U594" s="3">
        <f t="shared" si="261"/>
        <v>0</v>
      </c>
      <c r="Y594" s="3" t="s">
        <v>48</v>
      </c>
    </row>
    <row r="595" spans="1:28" x14ac:dyDescent="0.25">
      <c r="A595" t="s">
        <v>145</v>
      </c>
      <c r="B595">
        <v>35</v>
      </c>
      <c r="C595" s="1" t="s">
        <v>76</v>
      </c>
      <c r="D595" s="1">
        <v>0.98070000000000002</v>
      </c>
      <c r="E595" s="2">
        <v>44438</v>
      </c>
      <c r="F595" s="2">
        <v>44742</v>
      </c>
      <c r="G595" s="1" t="s">
        <v>37</v>
      </c>
      <c r="H595" s="1" t="s">
        <v>38</v>
      </c>
      <c r="I595" s="3">
        <v>35</v>
      </c>
      <c r="J595" s="3">
        <f t="shared" si="259"/>
        <v>758.33333333333337</v>
      </c>
      <c r="K595" s="34">
        <f t="shared" ref="K595:M600" si="262">IF($G595="INF",$J595-H$3*$D595,IF(OR($G595="TOD", $G595="2YR"),$J595-H$4*$D595,$J595-H$5*$D595))</f>
        <v>-579.34146666666663</v>
      </c>
      <c r="L595" s="34">
        <f t="shared" si="262"/>
        <v>-834.3234666666666</v>
      </c>
      <c r="M595" s="34">
        <f t="shared" si="262"/>
        <v>-1054.9809666666665</v>
      </c>
      <c r="N595" s="34"/>
      <c r="O595" s="13" t="s">
        <v>48</v>
      </c>
      <c r="P595" s="3">
        <f t="shared" si="260"/>
        <v>0</v>
      </c>
      <c r="Q595" s="34">
        <f t="shared" ref="Q595:S600" si="263">IF($P595=0,0,$P595-(P$3*$D595))</f>
        <v>0</v>
      </c>
      <c r="R595" s="34">
        <f t="shared" si="263"/>
        <v>0</v>
      </c>
      <c r="S595" s="34">
        <f t="shared" si="263"/>
        <v>0</v>
      </c>
      <c r="T595" s="13" t="s">
        <v>48</v>
      </c>
      <c r="U595" s="3">
        <f t="shared" si="261"/>
        <v>0</v>
      </c>
      <c r="V595" s="34">
        <f t="shared" ref="V595:X600" si="264">IF($U595=0,0,$U595-(P$3*$D595))</f>
        <v>0</v>
      </c>
      <c r="W595" s="34">
        <f t="shared" si="264"/>
        <v>0</v>
      </c>
      <c r="X595" s="34">
        <f t="shared" si="264"/>
        <v>0</v>
      </c>
      <c r="Y595" s="3" t="s">
        <v>48</v>
      </c>
      <c r="Z595" s="34"/>
      <c r="AA595" s="34"/>
      <c r="AB595" s="34"/>
    </row>
    <row r="596" spans="1:28" x14ac:dyDescent="0.25">
      <c r="A596" t="s">
        <v>145</v>
      </c>
      <c r="B596">
        <v>35</v>
      </c>
      <c r="C596" s="1" t="s">
        <v>76</v>
      </c>
      <c r="D596" s="1">
        <v>0.98070000000000002</v>
      </c>
      <c r="E596" s="2">
        <v>44438</v>
      </c>
      <c r="F596" s="2">
        <v>44742</v>
      </c>
      <c r="G596" s="1" t="s">
        <v>39</v>
      </c>
      <c r="H596" s="1" t="s">
        <v>38</v>
      </c>
      <c r="I596" s="3">
        <v>29.33</v>
      </c>
      <c r="J596" s="3">
        <f t="shared" si="259"/>
        <v>635.48333333333323</v>
      </c>
      <c r="K596" s="34">
        <f t="shared" si="262"/>
        <v>-139.26966666666681</v>
      </c>
      <c r="L596" s="34">
        <f t="shared" si="262"/>
        <v>-268.72206666666682</v>
      </c>
      <c r="M596" s="34">
        <f t="shared" si="262"/>
        <v>-779.66676666666683</v>
      </c>
      <c r="N596" s="34"/>
      <c r="O596" s="13" t="s">
        <v>48</v>
      </c>
      <c r="P596" s="3">
        <f t="shared" si="260"/>
        <v>0</v>
      </c>
      <c r="Q596" s="34">
        <f t="shared" si="263"/>
        <v>0</v>
      </c>
      <c r="R596" s="34">
        <f t="shared" si="263"/>
        <v>0</v>
      </c>
      <c r="S596" s="34">
        <f t="shared" si="263"/>
        <v>0</v>
      </c>
      <c r="T596" s="13" t="s">
        <v>48</v>
      </c>
      <c r="U596" s="3">
        <f t="shared" si="261"/>
        <v>0</v>
      </c>
      <c r="V596" s="34">
        <f t="shared" si="264"/>
        <v>0</v>
      </c>
      <c r="W596" s="34">
        <f t="shared" si="264"/>
        <v>0</v>
      </c>
      <c r="X596" s="34">
        <f t="shared" si="264"/>
        <v>0</v>
      </c>
      <c r="Y596" s="3" t="s">
        <v>48</v>
      </c>
      <c r="Z596" s="34"/>
      <c r="AA596" s="34"/>
      <c r="AB596" s="34"/>
    </row>
    <row r="597" spans="1:28" x14ac:dyDescent="0.25">
      <c r="A597" t="s">
        <v>145</v>
      </c>
      <c r="B597">
        <v>35</v>
      </c>
      <c r="C597" s="1" t="s">
        <v>76</v>
      </c>
      <c r="D597" s="1">
        <v>0.98070000000000002</v>
      </c>
      <c r="E597" s="2">
        <v>44438</v>
      </c>
      <c r="F597" s="2">
        <v>44742</v>
      </c>
      <c r="G597" s="1" t="s">
        <v>40</v>
      </c>
      <c r="H597" s="1" t="s">
        <v>38</v>
      </c>
      <c r="I597" s="3">
        <v>29.33</v>
      </c>
      <c r="J597" s="3">
        <f t="shared" si="259"/>
        <v>635.48333333333323</v>
      </c>
      <c r="K597" s="34">
        <f t="shared" si="262"/>
        <v>-139.26966666666681</v>
      </c>
      <c r="L597" s="34">
        <f t="shared" si="262"/>
        <v>-268.72206666666682</v>
      </c>
      <c r="M597" s="34">
        <f t="shared" si="262"/>
        <v>-779.66676666666683</v>
      </c>
      <c r="N597" s="34"/>
      <c r="O597" s="13" t="s">
        <v>48</v>
      </c>
      <c r="P597" s="3">
        <f t="shared" si="260"/>
        <v>0</v>
      </c>
      <c r="Q597" s="34">
        <f t="shared" si="263"/>
        <v>0</v>
      </c>
      <c r="R597" s="34">
        <f t="shared" si="263"/>
        <v>0</v>
      </c>
      <c r="S597" s="34">
        <f t="shared" si="263"/>
        <v>0</v>
      </c>
      <c r="T597" s="13" t="s">
        <v>48</v>
      </c>
      <c r="U597" s="3">
        <f t="shared" si="261"/>
        <v>0</v>
      </c>
      <c r="V597" s="34">
        <f t="shared" si="264"/>
        <v>0</v>
      </c>
      <c r="W597" s="34">
        <f t="shared" si="264"/>
        <v>0</v>
      </c>
      <c r="X597" s="34">
        <f t="shared" si="264"/>
        <v>0</v>
      </c>
      <c r="Y597" s="3" t="s">
        <v>48</v>
      </c>
      <c r="Z597" s="34"/>
      <c r="AA597" s="34"/>
      <c r="AB597" s="34"/>
    </row>
    <row r="598" spans="1:28" x14ac:dyDescent="0.25">
      <c r="A598" t="s">
        <v>145</v>
      </c>
      <c r="B598">
        <v>35</v>
      </c>
      <c r="C598" s="1" t="s">
        <v>76</v>
      </c>
      <c r="D598" s="1">
        <v>0.98070000000000002</v>
      </c>
      <c r="E598" s="2">
        <v>44438</v>
      </c>
      <c r="F598" s="2">
        <v>44742</v>
      </c>
      <c r="G598" s="1" t="s">
        <v>41</v>
      </c>
      <c r="H598" s="1" t="s">
        <v>38</v>
      </c>
      <c r="I598" s="3">
        <v>26.49</v>
      </c>
      <c r="J598" s="3">
        <f t="shared" si="259"/>
        <v>573.94999999999993</v>
      </c>
      <c r="K598" s="34">
        <f t="shared" si="262"/>
        <v>-114.5014000000001</v>
      </c>
      <c r="L598" s="34">
        <f t="shared" si="262"/>
        <v>-225.32050000000004</v>
      </c>
      <c r="M598" s="34">
        <f t="shared" si="262"/>
        <v>-523.45330000000001</v>
      </c>
      <c r="N598" s="34"/>
      <c r="O598" s="13" t="s">
        <v>48</v>
      </c>
      <c r="P598" s="3">
        <f t="shared" si="260"/>
        <v>0</v>
      </c>
      <c r="Q598" s="34">
        <f t="shared" si="263"/>
        <v>0</v>
      </c>
      <c r="R598" s="34">
        <f t="shared" si="263"/>
        <v>0</v>
      </c>
      <c r="S598" s="34">
        <f t="shared" si="263"/>
        <v>0</v>
      </c>
      <c r="T598" s="13" t="s">
        <v>48</v>
      </c>
      <c r="U598" s="3">
        <f t="shared" si="261"/>
        <v>0</v>
      </c>
      <c r="V598" s="34">
        <f t="shared" si="264"/>
        <v>0</v>
      </c>
      <c r="W598" s="34">
        <f t="shared" si="264"/>
        <v>0</v>
      </c>
      <c r="X598" s="34">
        <f t="shared" si="264"/>
        <v>0</v>
      </c>
      <c r="Y598" s="3" t="s">
        <v>48</v>
      </c>
      <c r="Z598" s="34"/>
      <c r="AA598" s="34"/>
      <c r="AB598" s="34"/>
    </row>
    <row r="599" spans="1:28" x14ac:dyDescent="0.25">
      <c r="A599" t="s">
        <v>145</v>
      </c>
      <c r="B599">
        <v>35</v>
      </c>
      <c r="C599" s="1" t="s">
        <v>76</v>
      </c>
      <c r="D599" s="1">
        <v>0.98070000000000002</v>
      </c>
      <c r="E599" s="2">
        <v>44438</v>
      </c>
      <c r="F599" s="2">
        <v>44742</v>
      </c>
      <c r="G599" s="1" t="s">
        <v>42</v>
      </c>
      <c r="H599" s="1" t="s">
        <v>38</v>
      </c>
      <c r="I599" s="3">
        <v>26.49</v>
      </c>
      <c r="J599" s="3">
        <f t="shared" si="259"/>
        <v>573.94999999999993</v>
      </c>
      <c r="K599" s="34">
        <f t="shared" si="262"/>
        <v>-114.5014000000001</v>
      </c>
      <c r="L599" s="34">
        <f t="shared" si="262"/>
        <v>-225.32050000000004</v>
      </c>
      <c r="M599" s="34">
        <f t="shared" si="262"/>
        <v>-523.45330000000001</v>
      </c>
      <c r="N599" s="34"/>
      <c r="O599" s="13" t="s">
        <v>48</v>
      </c>
      <c r="P599" s="3">
        <f t="shared" si="260"/>
        <v>0</v>
      </c>
      <c r="Q599" s="34">
        <f t="shared" si="263"/>
        <v>0</v>
      </c>
      <c r="R599" s="34">
        <f t="shared" si="263"/>
        <v>0</v>
      </c>
      <c r="S599" s="34">
        <f t="shared" si="263"/>
        <v>0</v>
      </c>
      <c r="T599" s="13" t="s">
        <v>48</v>
      </c>
      <c r="U599" s="3">
        <f t="shared" si="261"/>
        <v>0</v>
      </c>
      <c r="V599" s="34">
        <f t="shared" si="264"/>
        <v>0</v>
      </c>
      <c r="W599" s="34">
        <f t="shared" si="264"/>
        <v>0</v>
      </c>
      <c r="X599" s="34">
        <f t="shared" si="264"/>
        <v>0</v>
      </c>
      <c r="Y599" s="3" t="s">
        <v>48</v>
      </c>
      <c r="Z599" s="34"/>
      <c r="AA599" s="34"/>
      <c r="AB599" s="34"/>
    </row>
    <row r="600" spans="1:28" x14ac:dyDescent="0.25">
      <c r="A600" t="s">
        <v>145</v>
      </c>
      <c r="B600">
        <v>35</v>
      </c>
      <c r="C600" s="1" t="s">
        <v>76</v>
      </c>
      <c r="D600" s="1">
        <v>0.98070000000000002</v>
      </c>
      <c r="E600" s="2">
        <v>44438</v>
      </c>
      <c r="F600" s="2">
        <v>44742</v>
      </c>
      <c r="G600" s="1" t="s">
        <v>43</v>
      </c>
      <c r="H600" s="1" t="s">
        <v>38</v>
      </c>
      <c r="I600" s="3">
        <v>26.49</v>
      </c>
      <c r="J600" s="3">
        <f t="shared" si="259"/>
        <v>573.94999999999993</v>
      </c>
      <c r="K600" s="34">
        <f t="shared" si="262"/>
        <v>-114.5014000000001</v>
      </c>
      <c r="L600" s="34">
        <f t="shared" si="262"/>
        <v>-225.32050000000004</v>
      </c>
      <c r="M600" s="34">
        <f t="shared" si="262"/>
        <v>-523.45330000000001</v>
      </c>
      <c r="N600" s="34"/>
      <c r="O600" s="13" t="s">
        <v>48</v>
      </c>
      <c r="P600" s="3">
        <f t="shared" si="260"/>
        <v>0</v>
      </c>
      <c r="Q600" s="34">
        <f t="shared" si="263"/>
        <v>0</v>
      </c>
      <c r="R600" s="34">
        <f t="shared" si="263"/>
        <v>0</v>
      </c>
      <c r="S600" s="34">
        <f t="shared" si="263"/>
        <v>0</v>
      </c>
      <c r="T600" s="13" t="s">
        <v>48</v>
      </c>
      <c r="U600" s="3">
        <f t="shared" si="261"/>
        <v>0</v>
      </c>
      <c r="V600" s="34">
        <f t="shared" si="264"/>
        <v>0</v>
      </c>
      <c r="W600" s="34">
        <f t="shared" si="264"/>
        <v>0</v>
      </c>
      <c r="X600" s="34">
        <f t="shared" si="264"/>
        <v>0</v>
      </c>
      <c r="Y600" s="3" t="s">
        <v>48</v>
      </c>
      <c r="Z600" s="34"/>
      <c r="AA600" s="34"/>
      <c r="AB600" s="34"/>
    </row>
    <row r="601" spans="1:28" hidden="1" x14ac:dyDescent="0.25">
      <c r="A601" t="s">
        <v>143</v>
      </c>
      <c r="B601">
        <v>35</v>
      </c>
      <c r="C601" s="1" t="s">
        <v>76</v>
      </c>
      <c r="D601" s="1">
        <v>0.98070000000000002</v>
      </c>
      <c r="E601" s="2">
        <v>44438</v>
      </c>
      <c r="F601" s="2">
        <v>44742</v>
      </c>
      <c r="G601" s="1" t="s">
        <v>44</v>
      </c>
      <c r="H601" t="s">
        <v>38</v>
      </c>
      <c r="I601" s="3">
        <v>21.13</v>
      </c>
      <c r="J601" s="3">
        <f t="shared" si="259"/>
        <v>457.81666666666666</v>
      </c>
      <c r="O601" s="3" t="s">
        <v>48</v>
      </c>
      <c r="P601" s="3">
        <f t="shared" si="260"/>
        <v>0</v>
      </c>
      <c r="T601" s="3" t="s">
        <v>48</v>
      </c>
      <c r="U601" s="3">
        <f t="shared" si="261"/>
        <v>0</v>
      </c>
      <c r="Y601" s="3" t="s">
        <v>48</v>
      </c>
    </row>
    <row r="602" spans="1:28" hidden="1" x14ac:dyDescent="0.25">
      <c r="A602" t="s">
        <v>143</v>
      </c>
      <c r="B602">
        <v>35</v>
      </c>
      <c r="C602" s="1" t="s">
        <v>76</v>
      </c>
      <c r="D602" s="1">
        <v>0.98070000000000002</v>
      </c>
      <c r="E602" s="2">
        <v>44438</v>
      </c>
      <c r="F602" s="2">
        <v>44742</v>
      </c>
      <c r="G602" s="1" t="s">
        <v>45</v>
      </c>
      <c r="H602" t="s">
        <v>38</v>
      </c>
      <c r="I602" s="3">
        <v>35</v>
      </c>
      <c r="J602" s="3">
        <f t="shared" si="259"/>
        <v>758.33333333333337</v>
      </c>
      <c r="O602" s="3" t="s">
        <v>48</v>
      </c>
      <c r="P602" s="3">
        <f t="shared" si="260"/>
        <v>0</v>
      </c>
      <c r="T602" s="3" t="s">
        <v>48</v>
      </c>
      <c r="U602" s="3">
        <f t="shared" si="261"/>
        <v>0</v>
      </c>
      <c r="Y602" s="3" t="s">
        <v>48</v>
      </c>
    </row>
    <row r="603" spans="1:28" x14ac:dyDescent="0.25">
      <c r="A603" t="s">
        <v>145</v>
      </c>
      <c r="B603">
        <v>42</v>
      </c>
      <c r="C603" s="1" t="s">
        <v>80</v>
      </c>
      <c r="D603" s="1">
        <v>0.94789999999999996</v>
      </c>
      <c r="E603" s="2">
        <v>44438</v>
      </c>
      <c r="F603" s="2">
        <v>44742</v>
      </c>
      <c r="G603" s="1" t="s">
        <v>37</v>
      </c>
      <c r="H603" s="1" t="s">
        <v>38</v>
      </c>
      <c r="I603" s="3">
        <v>35</v>
      </c>
      <c r="J603" s="3">
        <f t="shared" si="259"/>
        <v>758.33333333333337</v>
      </c>
      <c r="K603" s="34">
        <f t="shared" ref="K603:M608" si="265">IF($G603="INF",$J603-H$3*$D603,IF(OR($G603="TOD", $G603="2YR"),$J603-H$4*$D603,$J603-H$5*$D603))</f>
        <v>-534.60226666666665</v>
      </c>
      <c r="L603" s="34">
        <f t="shared" si="265"/>
        <v>-781.0562666666666</v>
      </c>
      <c r="M603" s="34">
        <f t="shared" si="265"/>
        <v>-994.33376666666652</v>
      </c>
      <c r="N603" s="34"/>
      <c r="O603" s="13" t="s">
        <v>48</v>
      </c>
      <c r="P603" s="3">
        <f t="shared" si="260"/>
        <v>0</v>
      </c>
      <c r="Q603" s="34">
        <f t="shared" ref="Q603:S608" si="266">IF($P603=0,0,$P603-(P$3*$D603))</f>
        <v>0</v>
      </c>
      <c r="R603" s="34">
        <f t="shared" si="266"/>
        <v>0</v>
      </c>
      <c r="S603" s="34">
        <f t="shared" si="266"/>
        <v>0</v>
      </c>
      <c r="T603" s="13" t="s">
        <v>48</v>
      </c>
      <c r="U603" s="3">
        <f t="shared" si="261"/>
        <v>0</v>
      </c>
      <c r="V603" s="34">
        <f t="shared" ref="V603:X608" si="267">IF($U603=0,0,$U603-(P$3*$D603))</f>
        <v>0</v>
      </c>
      <c r="W603" s="34">
        <f t="shared" si="267"/>
        <v>0</v>
      </c>
      <c r="X603" s="34">
        <f t="shared" si="267"/>
        <v>0</v>
      </c>
      <c r="Y603" s="3" t="s">
        <v>48</v>
      </c>
      <c r="Z603" s="34"/>
      <c r="AA603" s="34"/>
      <c r="AB603" s="34"/>
    </row>
    <row r="604" spans="1:28" x14ac:dyDescent="0.25">
      <c r="A604" t="s">
        <v>145</v>
      </c>
      <c r="B604">
        <v>42</v>
      </c>
      <c r="C604" s="1" t="s">
        <v>80</v>
      </c>
      <c r="D604" s="1">
        <v>0.94789999999999996</v>
      </c>
      <c r="E604" s="2">
        <v>44438</v>
      </c>
      <c r="F604" s="2">
        <v>44742</v>
      </c>
      <c r="G604" s="1" t="s">
        <v>39</v>
      </c>
      <c r="H604" s="1" t="s">
        <v>38</v>
      </c>
      <c r="I604" s="3">
        <v>26.79</v>
      </c>
      <c r="J604" s="3">
        <f t="shared" si="259"/>
        <v>580.44999999999993</v>
      </c>
      <c r="K604" s="34">
        <f t="shared" si="265"/>
        <v>-168.39100000000008</v>
      </c>
      <c r="L604" s="34">
        <f t="shared" si="265"/>
        <v>-293.51380000000006</v>
      </c>
      <c r="M604" s="34">
        <f t="shared" si="265"/>
        <v>-787.36970000000008</v>
      </c>
      <c r="N604" s="34"/>
      <c r="O604" s="13" t="s">
        <v>48</v>
      </c>
      <c r="P604" s="3">
        <f t="shared" si="260"/>
        <v>0</v>
      </c>
      <c r="Q604" s="34">
        <f t="shared" si="266"/>
        <v>0</v>
      </c>
      <c r="R604" s="34">
        <f t="shared" si="266"/>
        <v>0</v>
      </c>
      <c r="S604" s="34">
        <f t="shared" si="266"/>
        <v>0</v>
      </c>
      <c r="T604" s="13" t="s">
        <v>48</v>
      </c>
      <c r="U604" s="3">
        <f t="shared" si="261"/>
        <v>0</v>
      </c>
      <c r="V604" s="34">
        <f t="shared" si="267"/>
        <v>0</v>
      </c>
      <c r="W604" s="34">
        <f t="shared" si="267"/>
        <v>0</v>
      </c>
      <c r="X604" s="34">
        <f t="shared" si="267"/>
        <v>0</v>
      </c>
      <c r="Y604" s="3" t="s">
        <v>48</v>
      </c>
      <c r="Z604" s="34"/>
      <c r="AA604" s="34"/>
      <c r="AB604" s="34"/>
    </row>
    <row r="605" spans="1:28" x14ac:dyDescent="0.25">
      <c r="A605" t="s">
        <v>145</v>
      </c>
      <c r="B605">
        <v>42</v>
      </c>
      <c r="C605" s="1" t="s">
        <v>80</v>
      </c>
      <c r="D605" s="1">
        <v>0.94789999999999996</v>
      </c>
      <c r="E605" s="2">
        <v>44438</v>
      </c>
      <c r="F605" s="2">
        <v>44742</v>
      </c>
      <c r="G605" s="1" t="s">
        <v>40</v>
      </c>
      <c r="H605" s="1" t="s">
        <v>38</v>
      </c>
      <c r="I605" s="3">
        <v>26.79</v>
      </c>
      <c r="J605" s="3">
        <f t="shared" si="259"/>
        <v>580.44999999999993</v>
      </c>
      <c r="K605" s="34">
        <f t="shared" si="265"/>
        <v>-168.39100000000008</v>
      </c>
      <c r="L605" s="34">
        <f t="shared" si="265"/>
        <v>-293.51380000000006</v>
      </c>
      <c r="M605" s="34">
        <f t="shared" si="265"/>
        <v>-787.36970000000008</v>
      </c>
      <c r="N605" s="34"/>
      <c r="O605" s="13" t="s">
        <v>48</v>
      </c>
      <c r="P605" s="3">
        <f t="shared" si="260"/>
        <v>0</v>
      </c>
      <c r="Q605" s="34">
        <f t="shared" si="266"/>
        <v>0</v>
      </c>
      <c r="R605" s="34">
        <f t="shared" si="266"/>
        <v>0</v>
      </c>
      <c r="S605" s="34">
        <f t="shared" si="266"/>
        <v>0</v>
      </c>
      <c r="T605" s="13" t="s">
        <v>48</v>
      </c>
      <c r="U605" s="3">
        <f t="shared" si="261"/>
        <v>0</v>
      </c>
      <c r="V605" s="34">
        <f t="shared" si="267"/>
        <v>0</v>
      </c>
      <c r="W605" s="34">
        <f t="shared" si="267"/>
        <v>0</v>
      </c>
      <c r="X605" s="34">
        <f t="shared" si="267"/>
        <v>0</v>
      </c>
      <c r="Y605" s="3" t="s">
        <v>48</v>
      </c>
      <c r="Z605" s="34"/>
      <c r="AA605" s="34"/>
      <c r="AB605" s="34"/>
    </row>
    <row r="606" spans="1:28" x14ac:dyDescent="0.25">
      <c r="A606" t="s">
        <v>145</v>
      </c>
      <c r="B606">
        <v>42</v>
      </c>
      <c r="C606" s="1" t="s">
        <v>80</v>
      </c>
      <c r="D606" s="1">
        <v>0.94789999999999996</v>
      </c>
      <c r="E606" s="2">
        <v>44438</v>
      </c>
      <c r="F606" s="2">
        <v>44742</v>
      </c>
      <c r="G606" s="1" t="s">
        <v>41</v>
      </c>
      <c r="H606" s="1" t="s">
        <v>38</v>
      </c>
      <c r="I606" s="3">
        <v>24.21</v>
      </c>
      <c r="J606" s="3">
        <f t="shared" si="259"/>
        <v>524.55000000000007</v>
      </c>
      <c r="K606" s="34">
        <f t="shared" si="265"/>
        <v>-140.87579999999991</v>
      </c>
      <c r="L606" s="34">
        <f t="shared" si="265"/>
        <v>-247.98849999999993</v>
      </c>
      <c r="M606" s="34">
        <f t="shared" si="265"/>
        <v>-536.15009999999995</v>
      </c>
      <c r="N606" s="34"/>
      <c r="O606" s="13" t="s">
        <v>48</v>
      </c>
      <c r="P606" s="3">
        <f t="shared" si="260"/>
        <v>0</v>
      </c>
      <c r="Q606" s="34">
        <f t="shared" si="266"/>
        <v>0</v>
      </c>
      <c r="R606" s="34">
        <f t="shared" si="266"/>
        <v>0</v>
      </c>
      <c r="S606" s="34">
        <f t="shared" si="266"/>
        <v>0</v>
      </c>
      <c r="T606" s="13" t="s">
        <v>48</v>
      </c>
      <c r="U606" s="3">
        <f t="shared" si="261"/>
        <v>0</v>
      </c>
      <c r="V606" s="34">
        <f t="shared" si="267"/>
        <v>0</v>
      </c>
      <c r="W606" s="34">
        <f t="shared" si="267"/>
        <v>0</v>
      </c>
      <c r="X606" s="34">
        <f t="shared" si="267"/>
        <v>0</v>
      </c>
      <c r="Y606" s="3" t="s">
        <v>48</v>
      </c>
      <c r="Z606" s="34"/>
      <c r="AA606" s="34"/>
      <c r="AB606" s="34"/>
    </row>
    <row r="607" spans="1:28" x14ac:dyDescent="0.25">
      <c r="A607" t="s">
        <v>145</v>
      </c>
      <c r="B607">
        <v>42</v>
      </c>
      <c r="C607" s="1" t="s">
        <v>80</v>
      </c>
      <c r="D607" s="1">
        <v>0.94789999999999996</v>
      </c>
      <c r="E607" s="2">
        <v>44438</v>
      </c>
      <c r="F607" s="2">
        <v>44742</v>
      </c>
      <c r="G607" s="1" t="s">
        <v>42</v>
      </c>
      <c r="H607" s="1" t="s">
        <v>38</v>
      </c>
      <c r="I607" s="3">
        <v>24.21</v>
      </c>
      <c r="J607" s="3">
        <f t="shared" si="259"/>
        <v>524.55000000000007</v>
      </c>
      <c r="K607" s="34">
        <f t="shared" si="265"/>
        <v>-140.87579999999991</v>
      </c>
      <c r="L607" s="34">
        <f t="shared" si="265"/>
        <v>-247.98849999999993</v>
      </c>
      <c r="M607" s="34">
        <f t="shared" si="265"/>
        <v>-536.15009999999995</v>
      </c>
      <c r="N607" s="34"/>
      <c r="O607" s="13" t="s">
        <v>48</v>
      </c>
      <c r="P607" s="3">
        <f t="shared" si="260"/>
        <v>0</v>
      </c>
      <c r="Q607" s="34">
        <f t="shared" si="266"/>
        <v>0</v>
      </c>
      <c r="R607" s="34">
        <f t="shared" si="266"/>
        <v>0</v>
      </c>
      <c r="S607" s="34">
        <f t="shared" si="266"/>
        <v>0</v>
      </c>
      <c r="T607" s="13" t="s">
        <v>48</v>
      </c>
      <c r="U607" s="3">
        <f t="shared" si="261"/>
        <v>0</v>
      </c>
      <c r="V607" s="34">
        <f t="shared" si="267"/>
        <v>0</v>
      </c>
      <c r="W607" s="34">
        <f t="shared" si="267"/>
        <v>0</v>
      </c>
      <c r="X607" s="34">
        <f t="shared" si="267"/>
        <v>0</v>
      </c>
      <c r="Y607" s="3" t="s">
        <v>48</v>
      </c>
      <c r="Z607" s="34"/>
      <c r="AA607" s="34"/>
      <c r="AB607" s="34"/>
    </row>
    <row r="608" spans="1:28" x14ac:dyDescent="0.25">
      <c r="A608" t="s">
        <v>145</v>
      </c>
      <c r="B608">
        <v>42</v>
      </c>
      <c r="C608" s="1" t="s">
        <v>80</v>
      </c>
      <c r="D608" s="1">
        <v>0.94789999999999996</v>
      </c>
      <c r="E608" s="2">
        <v>44438</v>
      </c>
      <c r="F608" s="2">
        <v>44742</v>
      </c>
      <c r="G608" s="1" t="s">
        <v>43</v>
      </c>
      <c r="H608" s="1" t="s">
        <v>38</v>
      </c>
      <c r="I608" s="3">
        <v>24.21</v>
      </c>
      <c r="J608" s="3">
        <f t="shared" si="259"/>
        <v>524.55000000000007</v>
      </c>
      <c r="K608" s="34">
        <f t="shared" si="265"/>
        <v>-140.87579999999991</v>
      </c>
      <c r="L608" s="34">
        <f t="shared" si="265"/>
        <v>-247.98849999999993</v>
      </c>
      <c r="M608" s="34">
        <f t="shared" si="265"/>
        <v>-536.15009999999995</v>
      </c>
      <c r="N608" s="34"/>
      <c r="O608" s="13" t="s">
        <v>48</v>
      </c>
      <c r="P608" s="3">
        <f t="shared" si="260"/>
        <v>0</v>
      </c>
      <c r="Q608" s="34">
        <f t="shared" si="266"/>
        <v>0</v>
      </c>
      <c r="R608" s="34">
        <f t="shared" si="266"/>
        <v>0</v>
      </c>
      <c r="S608" s="34">
        <f t="shared" si="266"/>
        <v>0</v>
      </c>
      <c r="T608" s="13" t="s">
        <v>48</v>
      </c>
      <c r="U608" s="3">
        <f t="shared" si="261"/>
        <v>0</v>
      </c>
      <c r="V608" s="34">
        <f t="shared" si="267"/>
        <v>0</v>
      </c>
      <c r="W608" s="34">
        <f t="shared" si="267"/>
        <v>0</v>
      </c>
      <c r="X608" s="34">
        <f t="shared" si="267"/>
        <v>0</v>
      </c>
      <c r="Y608" s="3" t="s">
        <v>48</v>
      </c>
      <c r="Z608" s="34"/>
      <c r="AA608" s="34"/>
      <c r="AB608" s="34"/>
    </row>
    <row r="609" spans="1:28" hidden="1" x14ac:dyDescent="0.25">
      <c r="A609" t="s">
        <v>143</v>
      </c>
      <c r="B609">
        <v>42</v>
      </c>
      <c r="C609" s="1" t="s">
        <v>80</v>
      </c>
      <c r="D609" s="1">
        <v>0.94789999999999996</v>
      </c>
      <c r="E609" s="2">
        <v>44438</v>
      </c>
      <c r="F609" s="2">
        <v>44742</v>
      </c>
      <c r="G609" s="1" t="s">
        <v>44</v>
      </c>
      <c r="H609" t="s">
        <v>38</v>
      </c>
      <c r="I609" s="3">
        <v>22.93</v>
      </c>
      <c r="J609" s="3">
        <f t="shared" si="259"/>
        <v>496.81666666666666</v>
      </c>
      <c r="O609" s="3" t="s">
        <v>48</v>
      </c>
      <c r="P609" s="3">
        <f t="shared" si="260"/>
        <v>0</v>
      </c>
      <c r="T609" s="3" t="s">
        <v>48</v>
      </c>
      <c r="U609" s="3">
        <f t="shared" si="261"/>
        <v>0</v>
      </c>
      <c r="Y609" s="3" t="s">
        <v>48</v>
      </c>
    </row>
    <row r="610" spans="1:28" hidden="1" x14ac:dyDescent="0.25">
      <c r="A610" t="s">
        <v>143</v>
      </c>
      <c r="B610">
        <v>42</v>
      </c>
      <c r="C610" s="1" t="s">
        <v>80</v>
      </c>
      <c r="D610" s="1">
        <v>0.94789999999999996</v>
      </c>
      <c r="E610" s="2">
        <v>44438</v>
      </c>
      <c r="F610" s="2">
        <v>44742</v>
      </c>
      <c r="G610" s="1" t="s">
        <v>45</v>
      </c>
      <c r="H610" t="s">
        <v>38</v>
      </c>
      <c r="I610" s="3">
        <v>35</v>
      </c>
      <c r="J610" s="3">
        <f t="shared" si="259"/>
        <v>758.33333333333337</v>
      </c>
      <c r="O610" s="3" t="s">
        <v>48</v>
      </c>
      <c r="P610" s="3">
        <f t="shared" si="260"/>
        <v>0</v>
      </c>
      <c r="T610" s="3" t="s">
        <v>48</v>
      </c>
      <c r="U610" s="3">
        <f t="shared" si="261"/>
        <v>0</v>
      </c>
      <c r="Y610" s="3" t="s">
        <v>48</v>
      </c>
    </row>
    <row r="611" spans="1:28" x14ac:dyDescent="0.25">
      <c r="A611" t="s">
        <v>145</v>
      </c>
      <c r="B611">
        <v>13</v>
      </c>
      <c r="C611" s="1" t="s">
        <v>82</v>
      </c>
      <c r="D611" s="1">
        <v>1.0146999999999999</v>
      </c>
      <c r="E611" s="2">
        <v>44378</v>
      </c>
      <c r="F611" s="2">
        <v>44742</v>
      </c>
      <c r="G611" s="1" t="s">
        <v>37</v>
      </c>
      <c r="H611" s="1" t="s">
        <v>38</v>
      </c>
      <c r="I611" s="3">
        <v>38</v>
      </c>
      <c r="J611" s="3">
        <f t="shared" si="259"/>
        <v>823.33333333333337</v>
      </c>
      <c r="K611" s="34">
        <f t="shared" ref="K611:M616" si="268">IF($G611="INF",$J611-H$3*$D611,IF(OR($G611="TOD", $G611="2YR"),$J611-H$4*$D611,$J611-H$5*$D611))</f>
        <v>-560.71746666666661</v>
      </c>
      <c r="L611" s="34">
        <f t="shared" si="268"/>
        <v>-824.5394666666665</v>
      </c>
      <c r="M611" s="34">
        <f t="shared" si="268"/>
        <v>-1052.8469666666665</v>
      </c>
      <c r="N611" s="34"/>
      <c r="O611" s="13" t="s">
        <v>48</v>
      </c>
      <c r="P611" s="3">
        <f t="shared" si="260"/>
        <v>0</v>
      </c>
      <c r="Q611" s="34">
        <f t="shared" ref="Q611:S616" si="269">IF($P611=0,0,$P611-(P$3*$D611))</f>
        <v>0</v>
      </c>
      <c r="R611" s="34">
        <f t="shared" si="269"/>
        <v>0</v>
      </c>
      <c r="S611" s="34">
        <f t="shared" si="269"/>
        <v>0</v>
      </c>
      <c r="T611" s="13" t="s">
        <v>48</v>
      </c>
      <c r="U611" s="3">
        <f t="shared" si="261"/>
        <v>0</v>
      </c>
      <c r="V611" s="34">
        <f t="shared" ref="V611:X616" si="270">IF($U611=0,0,$U611-(P$3*$D611))</f>
        <v>0</v>
      </c>
      <c r="W611" s="34">
        <f t="shared" si="270"/>
        <v>0</v>
      </c>
      <c r="X611" s="34">
        <f t="shared" si="270"/>
        <v>0</v>
      </c>
      <c r="Y611" s="3" t="s">
        <v>48</v>
      </c>
      <c r="Z611" s="34"/>
      <c r="AA611" s="34"/>
      <c r="AB611" s="34"/>
    </row>
    <row r="612" spans="1:28" x14ac:dyDescent="0.25">
      <c r="A612" t="s">
        <v>145</v>
      </c>
      <c r="B612">
        <v>13</v>
      </c>
      <c r="C612" s="1" t="s">
        <v>82</v>
      </c>
      <c r="D612" s="1">
        <v>1.0146999999999999</v>
      </c>
      <c r="E612" s="2">
        <v>44378</v>
      </c>
      <c r="F612" s="2">
        <v>44742</v>
      </c>
      <c r="G612" s="1" t="s">
        <v>39</v>
      </c>
      <c r="H612" s="1" t="s">
        <v>38</v>
      </c>
      <c r="I612" s="3">
        <v>36</v>
      </c>
      <c r="J612" s="3">
        <f t="shared" si="259"/>
        <v>780</v>
      </c>
      <c r="K612" s="34">
        <f t="shared" si="268"/>
        <v>-21.612999999999943</v>
      </c>
      <c r="L612" s="34">
        <f t="shared" si="268"/>
        <v>-155.5533999999999</v>
      </c>
      <c r="M612" s="34">
        <f t="shared" si="268"/>
        <v>-684.21209999999996</v>
      </c>
      <c r="N612" s="34"/>
      <c r="O612" s="13" t="s">
        <v>48</v>
      </c>
      <c r="P612" s="3">
        <f t="shared" si="260"/>
        <v>0</v>
      </c>
      <c r="Q612" s="34">
        <f t="shared" si="269"/>
        <v>0</v>
      </c>
      <c r="R612" s="34">
        <f t="shared" si="269"/>
        <v>0</v>
      </c>
      <c r="S612" s="34">
        <f t="shared" si="269"/>
        <v>0</v>
      </c>
      <c r="T612" s="13" t="s">
        <v>48</v>
      </c>
      <c r="U612" s="3">
        <f t="shared" si="261"/>
        <v>0</v>
      </c>
      <c r="V612" s="34">
        <f t="shared" si="270"/>
        <v>0</v>
      </c>
      <c r="W612" s="34">
        <f t="shared" si="270"/>
        <v>0</v>
      </c>
      <c r="X612" s="34">
        <f t="shared" si="270"/>
        <v>0</v>
      </c>
      <c r="Y612" s="3" t="s">
        <v>48</v>
      </c>
      <c r="Z612" s="34"/>
      <c r="AA612" s="34"/>
      <c r="AB612" s="34"/>
    </row>
    <row r="613" spans="1:28" x14ac:dyDescent="0.25">
      <c r="A613" t="s">
        <v>145</v>
      </c>
      <c r="B613">
        <v>13</v>
      </c>
      <c r="C613" s="1" t="s">
        <v>82</v>
      </c>
      <c r="D613" s="1">
        <v>1.0146999999999999</v>
      </c>
      <c r="E613" s="2">
        <v>44378</v>
      </c>
      <c r="F613" s="2">
        <v>44742</v>
      </c>
      <c r="G613" s="1" t="s">
        <v>40</v>
      </c>
      <c r="H613" s="1" t="s">
        <v>38</v>
      </c>
      <c r="I613" s="3">
        <v>36</v>
      </c>
      <c r="J613" s="3">
        <f t="shared" si="259"/>
        <v>780</v>
      </c>
      <c r="K613" s="34">
        <f t="shared" si="268"/>
        <v>-21.612999999999943</v>
      </c>
      <c r="L613" s="34">
        <f t="shared" si="268"/>
        <v>-155.5533999999999</v>
      </c>
      <c r="M613" s="34">
        <f t="shared" si="268"/>
        <v>-684.21209999999996</v>
      </c>
      <c r="N613" s="34"/>
      <c r="O613" s="13" t="s">
        <v>48</v>
      </c>
      <c r="P613" s="3">
        <f t="shared" si="260"/>
        <v>0</v>
      </c>
      <c r="Q613" s="34">
        <f t="shared" si="269"/>
        <v>0</v>
      </c>
      <c r="R613" s="34">
        <f t="shared" si="269"/>
        <v>0</v>
      </c>
      <c r="S613" s="34">
        <f t="shared" si="269"/>
        <v>0</v>
      </c>
      <c r="T613" s="13" t="s">
        <v>48</v>
      </c>
      <c r="U613" s="3">
        <f t="shared" si="261"/>
        <v>0</v>
      </c>
      <c r="V613" s="34">
        <f t="shared" si="270"/>
        <v>0</v>
      </c>
      <c r="W613" s="34">
        <f t="shared" si="270"/>
        <v>0</v>
      </c>
      <c r="X613" s="34">
        <f t="shared" si="270"/>
        <v>0</v>
      </c>
      <c r="Y613" s="3" t="s">
        <v>48</v>
      </c>
      <c r="Z613" s="34"/>
      <c r="AA613" s="34"/>
      <c r="AB613" s="34"/>
    </row>
    <row r="614" spans="1:28" x14ac:dyDescent="0.25">
      <c r="A614" t="s">
        <v>145</v>
      </c>
      <c r="B614">
        <v>13</v>
      </c>
      <c r="C614" s="1" t="s">
        <v>82</v>
      </c>
      <c r="D614" s="1">
        <v>1.0146999999999999</v>
      </c>
      <c r="E614" s="2">
        <v>44378</v>
      </c>
      <c r="F614" s="2">
        <v>44742</v>
      </c>
      <c r="G614" s="1" t="s">
        <v>41</v>
      </c>
      <c r="H614" s="1" t="s">
        <v>38</v>
      </c>
      <c r="I614" s="3">
        <v>34.5</v>
      </c>
      <c r="J614" s="3">
        <f t="shared" si="259"/>
        <v>747.5</v>
      </c>
      <c r="K614" s="34">
        <f t="shared" si="268"/>
        <v>35.180600000000027</v>
      </c>
      <c r="L614" s="34">
        <f t="shared" si="268"/>
        <v>-79.480499999999893</v>
      </c>
      <c r="M614" s="34">
        <f t="shared" si="268"/>
        <v>-387.94929999999999</v>
      </c>
      <c r="N614" s="34"/>
      <c r="O614" s="13" t="s">
        <v>48</v>
      </c>
      <c r="P614" s="3">
        <f t="shared" si="260"/>
        <v>0</v>
      </c>
      <c r="Q614" s="34">
        <f t="shared" si="269"/>
        <v>0</v>
      </c>
      <c r="R614" s="34">
        <f t="shared" si="269"/>
        <v>0</v>
      </c>
      <c r="S614" s="34">
        <f t="shared" si="269"/>
        <v>0</v>
      </c>
      <c r="T614" s="13" t="s">
        <v>48</v>
      </c>
      <c r="U614" s="3">
        <f t="shared" si="261"/>
        <v>0</v>
      </c>
      <c r="V614" s="34">
        <f t="shared" si="270"/>
        <v>0</v>
      </c>
      <c r="W614" s="34">
        <f t="shared" si="270"/>
        <v>0</v>
      </c>
      <c r="X614" s="34">
        <f t="shared" si="270"/>
        <v>0</v>
      </c>
      <c r="Y614" s="3" t="s">
        <v>48</v>
      </c>
      <c r="Z614" s="34"/>
      <c r="AA614" s="34"/>
      <c r="AB614" s="34"/>
    </row>
    <row r="615" spans="1:28" x14ac:dyDescent="0.25">
      <c r="A615" t="s">
        <v>145</v>
      </c>
      <c r="B615">
        <v>13</v>
      </c>
      <c r="C615" s="1" t="s">
        <v>82</v>
      </c>
      <c r="D615" s="1">
        <v>1.0146999999999999</v>
      </c>
      <c r="E615" s="2">
        <v>44378</v>
      </c>
      <c r="F615" s="2">
        <v>44742</v>
      </c>
      <c r="G615" s="1" t="s">
        <v>42</v>
      </c>
      <c r="H615" s="1" t="s">
        <v>38</v>
      </c>
      <c r="I615" s="3">
        <v>34.5</v>
      </c>
      <c r="J615" s="3">
        <f t="shared" si="259"/>
        <v>747.5</v>
      </c>
      <c r="K615" s="34">
        <f t="shared" si="268"/>
        <v>35.180600000000027</v>
      </c>
      <c r="L615" s="34">
        <f t="shared" si="268"/>
        <v>-79.480499999999893</v>
      </c>
      <c r="M615" s="34">
        <f t="shared" si="268"/>
        <v>-387.94929999999999</v>
      </c>
      <c r="N615" s="34"/>
      <c r="O615" s="13" t="s">
        <v>48</v>
      </c>
      <c r="P615" s="3">
        <f t="shared" si="260"/>
        <v>0</v>
      </c>
      <c r="Q615" s="34">
        <f t="shared" si="269"/>
        <v>0</v>
      </c>
      <c r="R615" s="34">
        <f t="shared" si="269"/>
        <v>0</v>
      </c>
      <c r="S615" s="34">
        <f t="shared" si="269"/>
        <v>0</v>
      </c>
      <c r="T615" s="13" t="s">
        <v>48</v>
      </c>
      <c r="U615" s="3">
        <f t="shared" si="261"/>
        <v>0</v>
      </c>
      <c r="V615" s="34">
        <f t="shared" si="270"/>
        <v>0</v>
      </c>
      <c r="W615" s="34">
        <f t="shared" si="270"/>
        <v>0</v>
      </c>
      <c r="X615" s="34">
        <f t="shared" si="270"/>
        <v>0</v>
      </c>
      <c r="Y615" s="3" t="s">
        <v>48</v>
      </c>
      <c r="Z615" s="34"/>
      <c r="AA615" s="34"/>
      <c r="AB615" s="34"/>
    </row>
    <row r="616" spans="1:28" x14ac:dyDescent="0.25">
      <c r="A616" t="s">
        <v>145</v>
      </c>
      <c r="B616">
        <v>13</v>
      </c>
      <c r="C616" s="1" t="s">
        <v>82</v>
      </c>
      <c r="D616" s="1">
        <v>1.0146999999999999</v>
      </c>
      <c r="E616" s="2">
        <v>44378</v>
      </c>
      <c r="F616" s="2">
        <v>44742</v>
      </c>
      <c r="G616" s="1" t="s">
        <v>43</v>
      </c>
      <c r="H616" s="1" t="s">
        <v>38</v>
      </c>
      <c r="I616" s="3">
        <v>34.5</v>
      </c>
      <c r="J616" s="3">
        <f t="shared" si="259"/>
        <v>747.5</v>
      </c>
      <c r="K616" s="34">
        <f t="shared" si="268"/>
        <v>35.180600000000027</v>
      </c>
      <c r="L616" s="34">
        <f t="shared" si="268"/>
        <v>-79.480499999999893</v>
      </c>
      <c r="M616" s="34">
        <f t="shared" si="268"/>
        <v>-387.94929999999999</v>
      </c>
      <c r="N616" s="34"/>
      <c r="O616" s="13" t="s">
        <v>48</v>
      </c>
      <c r="P616" s="3">
        <f t="shared" si="260"/>
        <v>0</v>
      </c>
      <c r="Q616" s="34">
        <f t="shared" si="269"/>
        <v>0</v>
      </c>
      <c r="R616" s="34">
        <f t="shared" si="269"/>
        <v>0</v>
      </c>
      <c r="S616" s="34">
        <f t="shared" si="269"/>
        <v>0</v>
      </c>
      <c r="T616" s="13" t="s">
        <v>48</v>
      </c>
      <c r="U616" s="3">
        <f t="shared" si="261"/>
        <v>0</v>
      </c>
      <c r="V616" s="34">
        <f t="shared" si="270"/>
        <v>0</v>
      </c>
      <c r="W616" s="34">
        <f t="shared" si="270"/>
        <v>0</v>
      </c>
      <c r="X616" s="34">
        <f t="shared" si="270"/>
        <v>0</v>
      </c>
      <c r="Y616" s="3" t="s">
        <v>48</v>
      </c>
      <c r="Z616" s="34"/>
      <c r="AA616" s="34"/>
      <c r="AB616" s="34"/>
    </row>
    <row r="617" spans="1:28" hidden="1" x14ac:dyDescent="0.25">
      <c r="A617" t="s">
        <v>143</v>
      </c>
      <c r="B617">
        <v>13</v>
      </c>
      <c r="C617" s="1" t="s">
        <v>82</v>
      </c>
      <c r="D617" s="1">
        <v>1.0146999999999999</v>
      </c>
      <c r="E617" s="2">
        <v>44378</v>
      </c>
      <c r="F617" s="2">
        <v>44742</v>
      </c>
      <c r="G617" s="1" t="s">
        <v>44</v>
      </c>
      <c r="H617" t="s">
        <v>38</v>
      </c>
      <c r="I617" s="3">
        <v>27.5</v>
      </c>
      <c r="J617" s="3">
        <f t="shared" si="259"/>
        <v>595.83333333333337</v>
      </c>
      <c r="O617" s="3" t="s">
        <v>48</v>
      </c>
      <c r="P617" s="3">
        <f t="shared" si="260"/>
        <v>0</v>
      </c>
      <c r="T617" s="3" t="s">
        <v>48</v>
      </c>
      <c r="U617" s="3">
        <f t="shared" si="261"/>
        <v>0</v>
      </c>
      <c r="Y617" s="3" t="s">
        <v>48</v>
      </c>
    </row>
    <row r="618" spans="1:28" hidden="1" x14ac:dyDescent="0.25">
      <c r="A618" t="s">
        <v>143</v>
      </c>
      <c r="B618">
        <v>13</v>
      </c>
      <c r="C618" s="1" t="s">
        <v>82</v>
      </c>
      <c r="D618" s="1">
        <v>1.0146999999999999</v>
      </c>
      <c r="E618" s="2">
        <v>44378</v>
      </c>
      <c r="F618" s="2">
        <v>44742</v>
      </c>
      <c r="G618" s="1" t="s">
        <v>45</v>
      </c>
      <c r="H618" t="s">
        <v>38</v>
      </c>
      <c r="I618" s="3">
        <v>38</v>
      </c>
      <c r="J618" s="3">
        <f t="shared" si="259"/>
        <v>823.33333333333337</v>
      </c>
      <c r="O618" s="3" t="s">
        <v>48</v>
      </c>
      <c r="P618" s="3">
        <f t="shared" si="260"/>
        <v>0</v>
      </c>
      <c r="T618" s="3" t="s">
        <v>48</v>
      </c>
      <c r="U618" s="3">
        <f t="shared" si="261"/>
        <v>0</v>
      </c>
      <c r="Y618" s="3" t="s">
        <v>48</v>
      </c>
    </row>
    <row r="619" spans="1:28" x14ac:dyDescent="0.25">
      <c r="A619" t="s">
        <v>145</v>
      </c>
      <c r="B619">
        <v>48</v>
      </c>
      <c r="C619" s="1" t="s">
        <v>101</v>
      </c>
      <c r="D619" s="1">
        <v>1.0074000000000001</v>
      </c>
      <c r="E619" s="2">
        <v>44378</v>
      </c>
      <c r="F619" s="2">
        <v>44742</v>
      </c>
      <c r="G619" s="1" t="s">
        <v>37</v>
      </c>
      <c r="H619" s="1" t="s">
        <v>38</v>
      </c>
      <c r="I619" s="3">
        <v>40.42</v>
      </c>
      <c r="J619" s="3">
        <f t="shared" si="259"/>
        <v>875.76666666666677</v>
      </c>
      <c r="K619" s="34">
        <f t="shared" ref="K619:M624" si="271">IF($G619="INF",$J619-H$3*$D619,IF(OR($G619="TOD", $G619="2YR"),$J619-H$4*$D619,$J619-H$5*$D619))</f>
        <v>-498.32693333333339</v>
      </c>
      <c r="L619" s="34">
        <f t="shared" si="271"/>
        <v>-760.25093333333336</v>
      </c>
      <c r="M619" s="34">
        <f t="shared" si="271"/>
        <v>-986.91593333333333</v>
      </c>
      <c r="N619" s="34"/>
      <c r="O619" s="13" t="s">
        <v>48</v>
      </c>
      <c r="P619" s="3">
        <f t="shared" si="260"/>
        <v>0</v>
      </c>
      <c r="Q619" s="34">
        <f t="shared" ref="Q619:S624" si="272">IF($P619=0,0,$P619-(P$3*$D619))</f>
        <v>0</v>
      </c>
      <c r="R619" s="34">
        <f t="shared" si="272"/>
        <v>0</v>
      </c>
      <c r="S619" s="34">
        <f t="shared" si="272"/>
        <v>0</v>
      </c>
      <c r="T619" s="13" t="s">
        <v>48</v>
      </c>
      <c r="U619" s="3">
        <f t="shared" si="261"/>
        <v>0</v>
      </c>
      <c r="V619" s="34">
        <f t="shared" ref="V619:X624" si="273">IF($U619=0,0,$U619-(P$3*$D619))</f>
        <v>0</v>
      </c>
      <c r="W619" s="34">
        <f t="shared" si="273"/>
        <v>0</v>
      </c>
      <c r="X619" s="34">
        <f t="shared" si="273"/>
        <v>0</v>
      </c>
      <c r="Y619" s="3" t="s">
        <v>48</v>
      </c>
      <c r="Z619" s="34"/>
      <c r="AA619" s="34"/>
      <c r="AB619" s="34"/>
    </row>
    <row r="620" spans="1:28" x14ac:dyDescent="0.25">
      <c r="A620" t="s">
        <v>145</v>
      </c>
      <c r="B620">
        <v>48</v>
      </c>
      <c r="C620" s="1" t="s">
        <v>101</v>
      </c>
      <c r="D620" s="1">
        <v>1.0074000000000001</v>
      </c>
      <c r="E620" s="2">
        <v>44378</v>
      </c>
      <c r="F620" s="2">
        <v>44742</v>
      </c>
      <c r="G620" s="1" t="s">
        <v>39</v>
      </c>
      <c r="H620" s="1" t="s">
        <v>38</v>
      </c>
      <c r="I620" s="3">
        <v>37.1</v>
      </c>
      <c r="J620" s="3">
        <f t="shared" si="259"/>
        <v>803.83333333333337</v>
      </c>
      <c r="K620" s="34">
        <f t="shared" si="271"/>
        <v>7.9873333333333676</v>
      </c>
      <c r="L620" s="34">
        <f t="shared" si="271"/>
        <v>-124.98946666666666</v>
      </c>
      <c r="M620" s="34">
        <f t="shared" si="271"/>
        <v>-649.84486666666669</v>
      </c>
      <c r="N620" s="34"/>
      <c r="O620" s="13" t="s">
        <v>48</v>
      </c>
      <c r="P620" s="3">
        <f t="shared" si="260"/>
        <v>0</v>
      </c>
      <c r="Q620" s="34">
        <f t="shared" si="272"/>
        <v>0</v>
      </c>
      <c r="R620" s="34">
        <f t="shared" si="272"/>
        <v>0</v>
      </c>
      <c r="S620" s="34">
        <f t="shared" si="272"/>
        <v>0</v>
      </c>
      <c r="T620" s="13" t="s">
        <v>48</v>
      </c>
      <c r="U620" s="3">
        <f t="shared" si="261"/>
        <v>0</v>
      </c>
      <c r="V620" s="34">
        <f t="shared" si="273"/>
        <v>0</v>
      </c>
      <c r="W620" s="34">
        <f t="shared" si="273"/>
        <v>0</v>
      </c>
      <c r="X620" s="34">
        <f t="shared" si="273"/>
        <v>0</v>
      </c>
      <c r="Y620" s="3" t="s">
        <v>48</v>
      </c>
      <c r="Z620" s="34"/>
      <c r="AA620" s="34"/>
      <c r="AB620" s="34"/>
    </row>
    <row r="621" spans="1:28" x14ac:dyDescent="0.25">
      <c r="A621" t="s">
        <v>145</v>
      </c>
      <c r="B621">
        <v>48</v>
      </c>
      <c r="C621" s="1" t="s">
        <v>101</v>
      </c>
      <c r="D621" s="1">
        <v>1.0074000000000001</v>
      </c>
      <c r="E621" s="2">
        <v>44378</v>
      </c>
      <c r="F621" s="2">
        <v>44742</v>
      </c>
      <c r="G621" s="1" t="s">
        <v>40</v>
      </c>
      <c r="H621" s="1" t="s">
        <v>38</v>
      </c>
      <c r="I621" s="3">
        <v>33.369999999999997</v>
      </c>
      <c r="J621" s="3">
        <f t="shared" si="259"/>
        <v>723.01666666666654</v>
      </c>
      <c r="K621" s="34">
        <f t="shared" si="271"/>
        <v>-72.829333333333466</v>
      </c>
      <c r="L621" s="34">
        <f t="shared" si="271"/>
        <v>-205.80613333333349</v>
      </c>
      <c r="M621" s="34">
        <f t="shared" si="271"/>
        <v>-730.66153333333352</v>
      </c>
      <c r="N621" s="34"/>
      <c r="O621" s="13" t="s">
        <v>48</v>
      </c>
      <c r="P621" s="3">
        <f t="shared" si="260"/>
        <v>0</v>
      </c>
      <c r="Q621" s="34">
        <f t="shared" si="272"/>
        <v>0</v>
      </c>
      <c r="R621" s="34">
        <f t="shared" si="272"/>
        <v>0</v>
      </c>
      <c r="S621" s="34">
        <f t="shared" si="272"/>
        <v>0</v>
      </c>
      <c r="T621" s="13" t="s">
        <v>48</v>
      </c>
      <c r="U621" s="3">
        <f t="shared" si="261"/>
        <v>0</v>
      </c>
      <c r="V621" s="34">
        <f t="shared" si="273"/>
        <v>0</v>
      </c>
      <c r="W621" s="34">
        <f t="shared" si="273"/>
        <v>0</v>
      </c>
      <c r="X621" s="34">
        <f t="shared" si="273"/>
        <v>0</v>
      </c>
      <c r="Y621" s="3" t="s">
        <v>48</v>
      </c>
      <c r="Z621" s="34"/>
      <c r="AA621" s="34"/>
      <c r="AB621" s="34"/>
    </row>
    <row r="622" spans="1:28" x14ac:dyDescent="0.25">
      <c r="A622" t="s">
        <v>145</v>
      </c>
      <c r="B622">
        <v>48</v>
      </c>
      <c r="C622" s="1" t="s">
        <v>101</v>
      </c>
      <c r="D622" s="1">
        <v>1.0074000000000001</v>
      </c>
      <c r="E622" s="2">
        <v>44378</v>
      </c>
      <c r="F622" s="2">
        <v>44742</v>
      </c>
      <c r="G622" s="1" t="s">
        <v>41</v>
      </c>
      <c r="H622" s="1" t="s">
        <v>38</v>
      </c>
      <c r="I622" s="3">
        <v>28.32</v>
      </c>
      <c r="J622" s="3">
        <f t="shared" si="259"/>
        <v>613.6</v>
      </c>
      <c r="K622" s="34">
        <f t="shared" si="271"/>
        <v>-93.594800000000077</v>
      </c>
      <c r="L622" s="34">
        <f t="shared" si="271"/>
        <v>-207.43100000000004</v>
      </c>
      <c r="M622" s="34">
        <f t="shared" si="271"/>
        <v>-513.68060000000003</v>
      </c>
      <c r="N622" s="34"/>
      <c r="O622" s="13" t="s">
        <v>48</v>
      </c>
      <c r="P622" s="3">
        <f t="shared" si="260"/>
        <v>0</v>
      </c>
      <c r="Q622" s="34">
        <f t="shared" si="272"/>
        <v>0</v>
      </c>
      <c r="R622" s="34">
        <f t="shared" si="272"/>
        <v>0</v>
      </c>
      <c r="S622" s="34">
        <f t="shared" si="272"/>
        <v>0</v>
      </c>
      <c r="T622" s="13" t="s">
        <v>48</v>
      </c>
      <c r="U622" s="3">
        <f t="shared" si="261"/>
        <v>0</v>
      </c>
      <c r="V622" s="34">
        <f t="shared" si="273"/>
        <v>0</v>
      </c>
      <c r="W622" s="34">
        <f t="shared" si="273"/>
        <v>0</v>
      </c>
      <c r="X622" s="34">
        <f t="shared" si="273"/>
        <v>0</v>
      </c>
      <c r="Y622" s="3" t="s">
        <v>48</v>
      </c>
      <c r="Z622" s="34"/>
      <c r="AA622" s="34"/>
      <c r="AB622" s="34"/>
    </row>
    <row r="623" spans="1:28" x14ac:dyDescent="0.25">
      <c r="A623" t="s">
        <v>145</v>
      </c>
      <c r="B623">
        <v>48</v>
      </c>
      <c r="C623" s="1" t="s">
        <v>101</v>
      </c>
      <c r="D623" s="1">
        <v>1.0074000000000001</v>
      </c>
      <c r="E623" s="2">
        <v>44378</v>
      </c>
      <c r="F623" s="2">
        <v>44742</v>
      </c>
      <c r="G623" s="1" t="s">
        <v>42</v>
      </c>
      <c r="H623" s="1" t="s">
        <v>38</v>
      </c>
      <c r="I623" s="3">
        <v>28.32</v>
      </c>
      <c r="J623" s="3">
        <f t="shared" si="259"/>
        <v>613.6</v>
      </c>
      <c r="K623" s="34">
        <f t="shared" si="271"/>
        <v>-93.594800000000077</v>
      </c>
      <c r="L623" s="34">
        <f t="shared" si="271"/>
        <v>-207.43100000000004</v>
      </c>
      <c r="M623" s="34">
        <f t="shared" si="271"/>
        <v>-513.68060000000003</v>
      </c>
      <c r="N623" s="34"/>
      <c r="O623" s="13" t="s">
        <v>48</v>
      </c>
      <c r="P623" s="3">
        <f t="shared" si="260"/>
        <v>0</v>
      </c>
      <c r="Q623" s="34">
        <f t="shared" si="272"/>
        <v>0</v>
      </c>
      <c r="R623" s="34">
        <f t="shared" si="272"/>
        <v>0</v>
      </c>
      <c r="S623" s="34">
        <f t="shared" si="272"/>
        <v>0</v>
      </c>
      <c r="T623" s="13" t="s">
        <v>48</v>
      </c>
      <c r="U623" s="3">
        <f t="shared" si="261"/>
        <v>0</v>
      </c>
      <c r="V623" s="34">
        <f t="shared" si="273"/>
        <v>0</v>
      </c>
      <c r="W623" s="34">
        <f t="shared" si="273"/>
        <v>0</v>
      </c>
      <c r="X623" s="34">
        <f t="shared" si="273"/>
        <v>0</v>
      </c>
      <c r="Y623" s="3" t="s">
        <v>48</v>
      </c>
      <c r="Z623" s="34"/>
      <c r="AA623" s="34"/>
      <c r="AB623" s="34"/>
    </row>
    <row r="624" spans="1:28" x14ac:dyDescent="0.25">
      <c r="A624" t="s">
        <v>145</v>
      </c>
      <c r="B624">
        <v>48</v>
      </c>
      <c r="C624" s="1" t="s">
        <v>101</v>
      </c>
      <c r="D624" s="1">
        <v>1.0074000000000001</v>
      </c>
      <c r="E624" s="2">
        <v>44378</v>
      </c>
      <c r="F624" s="2">
        <v>44742</v>
      </c>
      <c r="G624" s="1" t="s">
        <v>43</v>
      </c>
      <c r="H624" s="1" t="s">
        <v>38</v>
      </c>
      <c r="I624" s="3">
        <v>28.32</v>
      </c>
      <c r="J624" s="3">
        <f t="shared" si="259"/>
        <v>613.6</v>
      </c>
      <c r="K624" s="34">
        <f t="shared" si="271"/>
        <v>-93.594800000000077</v>
      </c>
      <c r="L624" s="34">
        <f t="shared" si="271"/>
        <v>-207.43100000000004</v>
      </c>
      <c r="M624" s="34">
        <f t="shared" si="271"/>
        <v>-513.68060000000003</v>
      </c>
      <c r="N624" s="34"/>
      <c r="O624" s="13" t="s">
        <v>48</v>
      </c>
      <c r="P624" s="3">
        <f t="shared" si="260"/>
        <v>0</v>
      </c>
      <c r="Q624" s="34">
        <f t="shared" si="272"/>
        <v>0</v>
      </c>
      <c r="R624" s="34">
        <f t="shared" si="272"/>
        <v>0</v>
      </c>
      <c r="S624" s="34">
        <f t="shared" si="272"/>
        <v>0</v>
      </c>
      <c r="T624" s="13" t="s">
        <v>48</v>
      </c>
      <c r="U624" s="3">
        <f t="shared" si="261"/>
        <v>0</v>
      </c>
      <c r="V624" s="34">
        <f t="shared" si="273"/>
        <v>0</v>
      </c>
      <c r="W624" s="34">
        <f t="shared" si="273"/>
        <v>0</v>
      </c>
      <c r="X624" s="34">
        <f t="shared" si="273"/>
        <v>0</v>
      </c>
      <c r="Y624" s="3" t="s">
        <v>48</v>
      </c>
      <c r="Z624" s="34"/>
      <c r="AA624" s="34"/>
      <c r="AB624" s="34"/>
    </row>
    <row r="625" spans="1:28" hidden="1" x14ac:dyDescent="0.25">
      <c r="A625" t="s">
        <v>143</v>
      </c>
      <c r="B625">
        <v>48</v>
      </c>
      <c r="C625" s="1" t="s">
        <v>101</v>
      </c>
      <c r="D625" s="1">
        <v>1.0074000000000001</v>
      </c>
      <c r="E625" s="2">
        <v>44378</v>
      </c>
      <c r="F625" s="2">
        <v>44742</v>
      </c>
      <c r="G625" s="1" t="s">
        <v>44</v>
      </c>
      <c r="H625" t="s">
        <v>38</v>
      </c>
      <c r="I625" s="3">
        <v>23</v>
      </c>
      <c r="J625" s="3">
        <f t="shared" si="259"/>
        <v>498.33333333333331</v>
      </c>
      <c r="O625" s="3" t="s">
        <v>48</v>
      </c>
      <c r="P625" s="3">
        <f t="shared" si="260"/>
        <v>0</v>
      </c>
      <c r="T625" s="3" t="s">
        <v>48</v>
      </c>
      <c r="U625" s="3">
        <f t="shared" si="261"/>
        <v>0</v>
      </c>
      <c r="Y625" s="3" t="s">
        <v>48</v>
      </c>
    </row>
    <row r="626" spans="1:28" hidden="1" x14ac:dyDescent="0.25">
      <c r="A626" t="s">
        <v>143</v>
      </c>
      <c r="B626">
        <v>48</v>
      </c>
      <c r="C626" s="1" t="s">
        <v>101</v>
      </c>
      <c r="D626" s="1">
        <v>1.0074000000000001</v>
      </c>
      <c r="E626" s="2">
        <v>44378</v>
      </c>
      <c r="F626" s="2">
        <v>44742</v>
      </c>
      <c r="G626" s="1" t="s">
        <v>45</v>
      </c>
      <c r="H626" t="s">
        <v>38</v>
      </c>
      <c r="I626" s="3">
        <v>40.42</v>
      </c>
      <c r="J626" s="3">
        <f t="shared" si="259"/>
        <v>875.76666666666677</v>
      </c>
      <c r="O626" s="3" t="s">
        <v>48</v>
      </c>
      <c r="P626" s="3">
        <f t="shared" si="260"/>
        <v>0</v>
      </c>
      <c r="T626" s="3" t="s">
        <v>48</v>
      </c>
      <c r="U626" s="3">
        <f t="shared" si="261"/>
        <v>0</v>
      </c>
      <c r="Y626" s="3" t="s">
        <v>48</v>
      </c>
    </row>
    <row r="627" spans="1:28" x14ac:dyDescent="0.25">
      <c r="A627" t="s">
        <v>145</v>
      </c>
      <c r="B627">
        <v>50</v>
      </c>
      <c r="C627" s="1" t="s">
        <v>105</v>
      </c>
      <c r="D627" s="1">
        <v>1.0424</v>
      </c>
      <c r="E627" s="2">
        <v>44438</v>
      </c>
      <c r="F627" s="2">
        <v>44742</v>
      </c>
      <c r="G627" s="1" t="s">
        <v>37</v>
      </c>
      <c r="H627" s="1" t="s">
        <v>38</v>
      </c>
      <c r="I627" s="3">
        <v>50</v>
      </c>
      <c r="J627" s="3">
        <f t="shared" si="259"/>
        <v>1083.3333333333333</v>
      </c>
      <c r="K627" s="34">
        <f t="shared" ref="K627:M632" si="274">IF($G627="INF",$J627-H$3*$D627,IF(OR($G627="TOD", $G627="2YR"),$J627-H$4*$D627,$J627-H$5*$D627))</f>
        <v>-338.50026666666668</v>
      </c>
      <c r="L627" s="34">
        <f t="shared" si="274"/>
        <v>-609.52426666666679</v>
      </c>
      <c r="M627" s="34">
        <f t="shared" si="274"/>
        <v>-844.06426666666675</v>
      </c>
      <c r="N627" s="34"/>
      <c r="O627" s="13" t="s">
        <v>48</v>
      </c>
      <c r="P627" s="3">
        <f t="shared" si="260"/>
        <v>0</v>
      </c>
      <c r="Q627" s="34">
        <f t="shared" ref="Q627:S632" si="275">IF($P627=0,0,$P627-(P$3*$D627))</f>
        <v>0</v>
      </c>
      <c r="R627" s="34">
        <f t="shared" si="275"/>
        <v>0</v>
      </c>
      <c r="S627" s="34">
        <f t="shared" si="275"/>
        <v>0</v>
      </c>
      <c r="T627" s="13" t="s">
        <v>48</v>
      </c>
      <c r="U627" s="3">
        <f t="shared" si="261"/>
        <v>0</v>
      </c>
      <c r="V627" s="34">
        <f t="shared" ref="V627:X632" si="276">IF($U627=0,0,$U627-(P$3*$D627))</f>
        <v>0</v>
      </c>
      <c r="W627" s="34">
        <f t="shared" si="276"/>
        <v>0</v>
      </c>
      <c r="X627" s="34">
        <f t="shared" si="276"/>
        <v>0</v>
      </c>
      <c r="Y627" s="3" t="s">
        <v>48</v>
      </c>
      <c r="Z627" s="34"/>
      <c r="AA627" s="34"/>
      <c r="AB627" s="34"/>
    </row>
    <row r="628" spans="1:28" x14ac:dyDescent="0.25">
      <c r="A628" t="s">
        <v>145</v>
      </c>
      <c r="B628">
        <v>50</v>
      </c>
      <c r="C628" s="1" t="s">
        <v>105</v>
      </c>
      <c r="D628" s="1">
        <v>1.0424</v>
      </c>
      <c r="E628" s="2">
        <v>44438</v>
      </c>
      <c r="F628" s="2">
        <v>44742</v>
      </c>
      <c r="G628" s="1" t="s">
        <v>39</v>
      </c>
      <c r="H628" s="1" t="s">
        <v>38</v>
      </c>
      <c r="I628" s="3">
        <v>40.24</v>
      </c>
      <c r="J628" s="3">
        <f t="shared" si="259"/>
        <v>871.86666666666667</v>
      </c>
      <c r="K628" s="34">
        <f t="shared" si="274"/>
        <v>48.370666666666693</v>
      </c>
      <c r="L628" s="34">
        <f t="shared" si="274"/>
        <v>-89.226133333333337</v>
      </c>
      <c r="M628" s="34">
        <f t="shared" si="274"/>
        <v>-632.31653333333327</v>
      </c>
      <c r="N628" s="34"/>
      <c r="O628" s="13" t="s">
        <v>48</v>
      </c>
      <c r="P628" s="3">
        <f t="shared" si="260"/>
        <v>0</v>
      </c>
      <c r="Q628" s="34">
        <f t="shared" si="275"/>
        <v>0</v>
      </c>
      <c r="R628" s="34">
        <f t="shared" si="275"/>
        <v>0</v>
      </c>
      <c r="S628" s="34">
        <f t="shared" si="275"/>
        <v>0</v>
      </c>
      <c r="T628" s="13" t="s">
        <v>48</v>
      </c>
      <c r="U628" s="3">
        <f t="shared" si="261"/>
        <v>0</v>
      </c>
      <c r="V628" s="34">
        <f t="shared" si="276"/>
        <v>0</v>
      </c>
      <c r="W628" s="34">
        <f t="shared" si="276"/>
        <v>0</v>
      </c>
      <c r="X628" s="34">
        <f t="shared" si="276"/>
        <v>0</v>
      </c>
      <c r="Y628" s="3" t="s">
        <v>48</v>
      </c>
      <c r="Z628" s="34"/>
      <c r="AA628" s="34"/>
      <c r="AB628" s="34"/>
    </row>
    <row r="629" spans="1:28" x14ac:dyDescent="0.25">
      <c r="A629" t="s">
        <v>145</v>
      </c>
      <c r="B629">
        <v>50</v>
      </c>
      <c r="C629" s="1" t="s">
        <v>105</v>
      </c>
      <c r="D629" s="1">
        <v>1.0424</v>
      </c>
      <c r="E629" s="2">
        <v>44438</v>
      </c>
      <c r="F629" s="2">
        <v>44742</v>
      </c>
      <c r="G629" s="1" t="s">
        <v>40</v>
      </c>
      <c r="H629" s="1" t="s">
        <v>38</v>
      </c>
      <c r="I629" s="3">
        <v>37.450000000000003</v>
      </c>
      <c r="J629" s="3">
        <f t="shared" si="259"/>
        <v>811.41666666666663</v>
      </c>
      <c r="K629" s="34">
        <f t="shared" si="274"/>
        <v>-12.079333333333352</v>
      </c>
      <c r="L629" s="34">
        <f t="shared" si="274"/>
        <v>-149.67613333333338</v>
      </c>
      <c r="M629" s="34">
        <f t="shared" si="274"/>
        <v>-692.76653333333331</v>
      </c>
      <c r="N629" s="34"/>
      <c r="O629" s="13" t="s">
        <v>48</v>
      </c>
      <c r="P629" s="3">
        <f t="shared" si="260"/>
        <v>0</v>
      </c>
      <c r="Q629" s="34">
        <f t="shared" si="275"/>
        <v>0</v>
      </c>
      <c r="R629" s="34">
        <f t="shared" si="275"/>
        <v>0</v>
      </c>
      <c r="S629" s="34">
        <f t="shared" si="275"/>
        <v>0</v>
      </c>
      <c r="T629" s="13" t="s">
        <v>48</v>
      </c>
      <c r="U629" s="3">
        <f t="shared" si="261"/>
        <v>0</v>
      </c>
      <c r="V629" s="34">
        <f t="shared" si="276"/>
        <v>0</v>
      </c>
      <c r="W629" s="34">
        <f t="shared" si="276"/>
        <v>0</v>
      </c>
      <c r="X629" s="34">
        <f t="shared" si="276"/>
        <v>0</v>
      </c>
      <c r="Y629" s="3" t="s">
        <v>48</v>
      </c>
      <c r="Z629" s="34"/>
      <c r="AA629" s="34"/>
      <c r="AB629" s="34"/>
    </row>
    <row r="630" spans="1:28" x14ac:dyDescent="0.25">
      <c r="A630" t="s">
        <v>145</v>
      </c>
      <c r="B630">
        <v>50</v>
      </c>
      <c r="C630" s="1" t="s">
        <v>105</v>
      </c>
      <c r="D630" s="1">
        <v>1.0424</v>
      </c>
      <c r="E630" s="2">
        <v>44438</v>
      </c>
      <c r="F630" s="2">
        <v>44742</v>
      </c>
      <c r="G630" s="1" t="s">
        <v>41</v>
      </c>
      <c r="H630" s="1" t="s">
        <v>38</v>
      </c>
      <c r="I630" s="3">
        <v>32.57</v>
      </c>
      <c r="J630" s="3">
        <f t="shared" si="259"/>
        <v>705.68333333333339</v>
      </c>
      <c r="K630" s="34">
        <f t="shared" si="274"/>
        <v>-26.081466666666643</v>
      </c>
      <c r="L630" s="34">
        <f t="shared" si="274"/>
        <v>-143.87266666666665</v>
      </c>
      <c r="M630" s="34">
        <f t="shared" si="274"/>
        <v>-460.76226666666662</v>
      </c>
      <c r="N630" s="34"/>
      <c r="O630" s="13" t="s">
        <v>48</v>
      </c>
      <c r="P630" s="3">
        <f t="shared" si="260"/>
        <v>0</v>
      </c>
      <c r="Q630" s="34">
        <f t="shared" si="275"/>
        <v>0</v>
      </c>
      <c r="R630" s="34">
        <f t="shared" si="275"/>
        <v>0</v>
      </c>
      <c r="S630" s="34">
        <f t="shared" si="275"/>
        <v>0</v>
      </c>
      <c r="T630" s="13" t="s">
        <v>48</v>
      </c>
      <c r="U630" s="3">
        <f t="shared" si="261"/>
        <v>0</v>
      </c>
      <c r="V630" s="34">
        <f t="shared" si="276"/>
        <v>0</v>
      </c>
      <c r="W630" s="34">
        <f t="shared" si="276"/>
        <v>0</v>
      </c>
      <c r="X630" s="34">
        <f t="shared" si="276"/>
        <v>0</v>
      </c>
      <c r="Y630" s="3" t="s">
        <v>48</v>
      </c>
      <c r="Z630" s="34"/>
      <c r="AA630" s="34"/>
      <c r="AB630" s="34"/>
    </row>
    <row r="631" spans="1:28" x14ac:dyDescent="0.25">
      <c r="A631" t="s">
        <v>145</v>
      </c>
      <c r="B631">
        <v>50</v>
      </c>
      <c r="C631" s="1" t="s">
        <v>105</v>
      </c>
      <c r="D631" s="1">
        <v>1.0424</v>
      </c>
      <c r="E631" s="2">
        <v>44438</v>
      </c>
      <c r="F631" s="2">
        <v>44742</v>
      </c>
      <c r="G631" s="1" t="s">
        <v>42</v>
      </c>
      <c r="H631" s="1" t="s">
        <v>38</v>
      </c>
      <c r="I631" s="3">
        <v>32.57</v>
      </c>
      <c r="J631" s="3">
        <f t="shared" si="259"/>
        <v>705.68333333333339</v>
      </c>
      <c r="K631" s="34">
        <f t="shared" si="274"/>
        <v>-26.081466666666643</v>
      </c>
      <c r="L631" s="34">
        <f t="shared" si="274"/>
        <v>-143.87266666666665</v>
      </c>
      <c r="M631" s="34">
        <f t="shared" si="274"/>
        <v>-460.76226666666662</v>
      </c>
      <c r="N631" s="34"/>
      <c r="O631" s="13" t="s">
        <v>48</v>
      </c>
      <c r="P631" s="3">
        <f t="shared" si="260"/>
        <v>0</v>
      </c>
      <c r="Q631" s="34">
        <f t="shared" si="275"/>
        <v>0</v>
      </c>
      <c r="R631" s="34">
        <f t="shared" si="275"/>
        <v>0</v>
      </c>
      <c r="S631" s="34">
        <f t="shared" si="275"/>
        <v>0</v>
      </c>
      <c r="T631" s="13" t="s">
        <v>48</v>
      </c>
      <c r="U631" s="3">
        <f t="shared" si="261"/>
        <v>0</v>
      </c>
      <c r="V631" s="34">
        <f t="shared" si="276"/>
        <v>0</v>
      </c>
      <c r="W631" s="34">
        <f t="shared" si="276"/>
        <v>0</v>
      </c>
      <c r="X631" s="34">
        <f t="shared" si="276"/>
        <v>0</v>
      </c>
      <c r="Y631" s="3" t="s">
        <v>48</v>
      </c>
      <c r="Z631" s="34"/>
      <c r="AA631" s="34"/>
      <c r="AB631" s="34"/>
    </row>
    <row r="632" spans="1:28" x14ac:dyDescent="0.25">
      <c r="A632" t="s">
        <v>145</v>
      </c>
      <c r="B632">
        <v>50</v>
      </c>
      <c r="C632" s="1" t="s">
        <v>105</v>
      </c>
      <c r="D632" s="1">
        <v>1.0424</v>
      </c>
      <c r="E632" s="2">
        <v>44438</v>
      </c>
      <c r="F632" s="2">
        <v>44742</v>
      </c>
      <c r="G632" s="1" t="s">
        <v>43</v>
      </c>
      <c r="H632" s="1" t="s">
        <v>38</v>
      </c>
      <c r="I632" s="3">
        <v>32.57</v>
      </c>
      <c r="J632" s="3">
        <f t="shared" si="259"/>
        <v>705.68333333333339</v>
      </c>
      <c r="K632" s="34">
        <f t="shared" si="274"/>
        <v>-26.081466666666643</v>
      </c>
      <c r="L632" s="34">
        <f t="shared" si="274"/>
        <v>-143.87266666666665</v>
      </c>
      <c r="M632" s="34">
        <f t="shared" si="274"/>
        <v>-460.76226666666662</v>
      </c>
      <c r="N632" s="34"/>
      <c r="O632" s="13" t="s">
        <v>48</v>
      </c>
      <c r="P632" s="3">
        <f t="shared" si="260"/>
        <v>0</v>
      </c>
      <c r="Q632" s="34">
        <f t="shared" si="275"/>
        <v>0</v>
      </c>
      <c r="R632" s="34">
        <f t="shared" si="275"/>
        <v>0</v>
      </c>
      <c r="S632" s="34">
        <f t="shared" si="275"/>
        <v>0</v>
      </c>
      <c r="T632" s="13" t="s">
        <v>48</v>
      </c>
      <c r="U632" s="3">
        <f t="shared" si="261"/>
        <v>0</v>
      </c>
      <c r="V632" s="34">
        <f t="shared" si="276"/>
        <v>0</v>
      </c>
      <c r="W632" s="34">
        <f t="shared" si="276"/>
        <v>0</v>
      </c>
      <c r="X632" s="34">
        <f t="shared" si="276"/>
        <v>0</v>
      </c>
      <c r="Y632" s="3" t="s">
        <v>48</v>
      </c>
      <c r="Z632" s="34"/>
      <c r="AA632" s="34"/>
      <c r="AB632" s="34"/>
    </row>
    <row r="633" spans="1:28" hidden="1" x14ac:dyDescent="0.25">
      <c r="A633" t="s">
        <v>143</v>
      </c>
      <c r="B633">
        <v>50</v>
      </c>
      <c r="C633" s="1" t="s">
        <v>105</v>
      </c>
      <c r="D633" s="1">
        <v>1.0424</v>
      </c>
      <c r="E633" s="2">
        <v>44438</v>
      </c>
      <c r="F633" s="2">
        <v>44742</v>
      </c>
      <c r="G633" s="1" t="s">
        <v>44</v>
      </c>
      <c r="H633" t="s">
        <v>38</v>
      </c>
      <c r="I633" s="3">
        <v>28.01</v>
      </c>
      <c r="J633" s="3">
        <f t="shared" si="259"/>
        <v>606.88333333333333</v>
      </c>
      <c r="O633" s="3" t="s">
        <v>48</v>
      </c>
      <c r="P633" s="3">
        <f t="shared" si="260"/>
        <v>0</v>
      </c>
      <c r="T633" s="3" t="s">
        <v>48</v>
      </c>
      <c r="U633" s="3">
        <f t="shared" si="261"/>
        <v>0</v>
      </c>
      <c r="Y633" s="3" t="s">
        <v>48</v>
      </c>
    </row>
    <row r="634" spans="1:28" hidden="1" x14ac:dyDescent="0.25">
      <c r="A634" t="s">
        <v>143</v>
      </c>
      <c r="B634">
        <v>50</v>
      </c>
      <c r="C634" s="1" t="s">
        <v>105</v>
      </c>
      <c r="D634" s="1">
        <v>1.0424</v>
      </c>
      <c r="E634" s="2">
        <v>44438</v>
      </c>
      <c r="F634" s="2">
        <v>44742</v>
      </c>
      <c r="G634" s="1" t="s">
        <v>45</v>
      </c>
      <c r="H634" t="s">
        <v>38</v>
      </c>
      <c r="I634" s="3">
        <v>50</v>
      </c>
      <c r="J634" s="3">
        <f t="shared" si="259"/>
        <v>1083.3333333333333</v>
      </c>
      <c r="O634" s="3" t="s">
        <v>48</v>
      </c>
      <c r="P634" s="3">
        <f t="shared" si="260"/>
        <v>0</v>
      </c>
      <c r="T634" s="3" t="s">
        <v>48</v>
      </c>
      <c r="U634" s="3">
        <f t="shared" si="261"/>
        <v>0</v>
      </c>
      <c r="Y634" s="3" t="s">
        <v>48</v>
      </c>
    </row>
    <row r="635" spans="1:28" x14ac:dyDescent="0.25">
      <c r="A635" t="s">
        <v>145</v>
      </c>
      <c r="B635">
        <v>51</v>
      </c>
      <c r="C635" s="1" t="s">
        <v>108</v>
      </c>
      <c r="D635" s="1">
        <v>0.98370000000000002</v>
      </c>
      <c r="E635" s="2">
        <v>44438</v>
      </c>
      <c r="F635" s="2">
        <v>44742</v>
      </c>
      <c r="G635" s="1" t="s">
        <v>37</v>
      </c>
      <c r="H635" s="1" t="s">
        <v>38</v>
      </c>
      <c r="I635" s="3">
        <v>46</v>
      </c>
      <c r="J635" s="3">
        <f t="shared" si="259"/>
        <v>996.66666666666663</v>
      </c>
      <c r="K635" s="34">
        <f t="shared" ref="K635:M640" si="277">IF($G635="INF",$J635-H$3*$D635,IF(OR($G635="TOD", $G635="2YR"),$J635-H$4*$D635,$J635-H$5*$D635))</f>
        <v>-345.10013333333347</v>
      </c>
      <c r="L635" s="34">
        <f t="shared" si="277"/>
        <v>-600.86213333333342</v>
      </c>
      <c r="M635" s="34">
        <f t="shared" si="277"/>
        <v>-822.1946333333334</v>
      </c>
      <c r="N635" s="34"/>
      <c r="O635" s="13" t="s">
        <v>48</v>
      </c>
      <c r="P635" s="3">
        <f t="shared" si="260"/>
        <v>0</v>
      </c>
      <c r="Q635" s="34">
        <f t="shared" ref="Q635:S640" si="278">IF($P635=0,0,$P635-(P$3*$D635))</f>
        <v>0</v>
      </c>
      <c r="R635" s="34">
        <f t="shared" si="278"/>
        <v>0</v>
      </c>
      <c r="S635" s="34">
        <f t="shared" si="278"/>
        <v>0</v>
      </c>
      <c r="T635" s="13" t="s">
        <v>48</v>
      </c>
      <c r="U635" s="3">
        <f t="shared" si="261"/>
        <v>0</v>
      </c>
      <c r="V635" s="34">
        <f t="shared" ref="V635:X640" si="279">IF($U635=0,0,$U635-(P$3*$D635))</f>
        <v>0</v>
      </c>
      <c r="W635" s="34">
        <f t="shared" si="279"/>
        <v>0</v>
      </c>
      <c r="X635" s="34">
        <f t="shared" si="279"/>
        <v>0</v>
      </c>
      <c r="Y635" s="3" t="s">
        <v>48</v>
      </c>
      <c r="Z635" s="34"/>
      <c r="AA635" s="34"/>
      <c r="AB635" s="34"/>
    </row>
    <row r="636" spans="1:28" x14ac:dyDescent="0.25">
      <c r="A636" t="s">
        <v>145</v>
      </c>
      <c r="B636">
        <v>51</v>
      </c>
      <c r="C636" s="1" t="s">
        <v>108</v>
      </c>
      <c r="D636" s="1">
        <v>0.98370000000000002</v>
      </c>
      <c r="E636" s="2">
        <v>44438</v>
      </c>
      <c r="F636" s="2">
        <v>44742</v>
      </c>
      <c r="G636" s="1" t="s">
        <v>39</v>
      </c>
      <c r="H636" s="1" t="s">
        <v>38</v>
      </c>
      <c r="I636" s="3">
        <v>43</v>
      </c>
      <c r="J636" s="3">
        <f t="shared" si="259"/>
        <v>931.66666666666663</v>
      </c>
      <c r="K636" s="34">
        <f t="shared" si="277"/>
        <v>154.54366666666658</v>
      </c>
      <c r="L636" s="34">
        <f t="shared" si="277"/>
        <v>24.695266666666612</v>
      </c>
      <c r="M636" s="34">
        <f t="shared" si="277"/>
        <v>-487.81243333333339</v>
      </c>
      <c r="N636" s="34"/>
      <c r="O636" s="13" t="s">
        <v>48</v>
      </c>
      <c r="P636" s="3">
        <f t="shared" si="260"/>
        <v>0</v>
      </c>
      <c r="Q636" s="34">
        <f t="shared" si="278"/>
        <v>0</v>
      </c>
      <c r="R636" s="34">
        <f t="shared" si="278"/>
        <v>0</v>
      </c>
      <c r="S636" s="34">
        <f t="shared" si="278"/>
        <v>0</v>
      </c>
      <c r="T636" s="13" t="s">
        <v>48</v>
      </c>
      <c r="U636" s="3">
        <f t="shared" si="261"/>
        <v>0</v>
      </c>
      <c r="V636" s="34">
        <f t="shared" si="279"/>
        <v>0</v>
      </c>
      <c r="W636" s="34">
        <f t="shared" si="279"/>
        <v>0</v>
      </c>
      <c r="X636" s="34">
        <f t="shared" si="279"/>
        <v>0</v>
      </c>
      <c r="Y636" s="3" t="s">
        <v>48</v>
      </c>
      <c r="Z636" s="34"/>
      <c r="AA636" s="34"/>
      <c r="AB636" s="34"/>
    </row>
    <row r="637" spans="1:28" x14ac:dyDescent="0.25">
      <c r="A637" t="s">
        <v>145</v>
      </c>
      <c r="B637">
        <v>51</v>
      </c>
      <c r="C637" s="1" t="s">
        <v>108</v>
      </c>
      <c r="D637" s="1">
        <v>0.98370000000000002</v>
      </c>
      <c r="E637" s="2">
        <v>44438</v>
      </c>
      <c r="F637" s="2">
        <v>44742</v>
      </c>
      <c r="G637" s="1" t="s">
        <v>40</v>
      </c>
      <c r="H637" s="1" t="s">
        <v>38</v>
      </c>
      <c r="I637" s="3">
        <v>43</v>
      </c>
      <c r="J637" s="3">
        <f t="shared" si="259"/>
        <v>931.66666666666663</v>
      </c>
      <c r="K637" s="34">
        <f t="shared" si="277"/>
        <v>154.54366666666658</v>
      </c>
      <c r="L637" s="34">
        <f t="shared" si="277"/>
        <v>24.695266666666612</v>
      </c>
      <c r="M637" s="34">
        <f t="shared" si="277"/>
        <v>-487.81243333333339</v>
      </c>
      <c r="N637" s="34"/>
      <c r="O637" s="13" t="s">
        <v>48</v>
      </c>
      <c r="P637" s="3">
        <f t="shared" si="260"/>
        <v>0</v>
      </c>
      <c r="Q637" s="34">
        <f t="shared" si="278"/>
        <v>0</v>
      </c>
      <c r="R637" s="34">
        <f t="shared" si="278"/>
        <v>0</v>
      </c>
      <c r="S637" s="34">
        <f t="shared" si="278"/>
        <v>0</v>
      </c>
      <c r="T637" s="13" t="s">
        <v>48</v>
      </c>
      <c r="U637" s="3">
        <f t="shared" si="261"/>
        <v>0</v>
      </c>
      <c r="V637" s="34">
        <f t="shared" si="279"/>
        <v>0</v>
      </c>
      <c r="W637" s="34">
        <f t="shared" si="279"/>
        <v>0</v>
      </c>
      <c r="X637" s="34">
        <f t="shared" si="279"/>
        <v>0</v>
      </c>
      <c r="Y637" s="3" t="s">
        <v>48</v>
      </c>
      <c r="Z637" s="34"/>
      <c r="AA637" s="34"/>
      <c r="AB637" s="34"/>
    </row>
    <row r="638" spans="1:28" x14ac:dyDescent="0.25">
      <c r="A638" t="s">
        <v>145</v>
      </c>
      <c r="B638">
        <v>51</v>
      </c>
      <c r="C638" s="1" t="s">
        <v>108</v>
      </c>
      <c r="D638" s="1">
        <v>0.98370000000000002</v>
      </c>
      <c r="E638" s="2">
        <v>44438</v>
      </c>
      <c r="F638" s="2">
        <v>44742</v>
      </c>
      <c r="G638" s="1" t="s">
        <v>41</v>
      </c>
      <c r="H638" s="1" t="s">
        <v>38</v>
      </c>
      <c r="I638" s="3">
        <v>39</v>
      </c>
      <c r="J638" s="3">
        <f t="shared" si="259"/>
        <v>845</v>
      </c>
      <c r="K638" s="34">
        <f t="shared" si="277"/>
        <v>154.44259999999997</v>
      </c>
      <c r="L638" s="34">
        <f t="shared" si="277"/>
        <v>43.28449999999998</v>
      </c>
      <c r="M638" s="34">
        <f t="shared" si="277"/>
        <v>-255.76029999999992</v>
      </c>
      <c r="N638" s="34"/>
      <c r="O638" s="13" t="s">
        <v>48</v>
      </c>
      <c r="P638" s="3">
        <f t="shared" si="260"/>
        <v>0</v>
      </c>
      <c r="Q638" s="34">
        <f t="shared" si="278"/>
        <v>0</v>
      </c>
      <c r="R638" s="34">
        <f t="shared" si="278"/>
        <v>0</v>
      </c>
      <c r="S638" s="34">
        <f t="shared" si="278"/>
        <v>0</v>
      </c>
      <c r="T638" s="13" t="s">
        <v>48</v>
      </c>
      <c r="U638" s="3">
        <f t="shared" si="261"/>
        <v>0</v>
      </c>
      <c r="V638" s="34">
        <f t="shared" si="279"/>
        <v>0</v>
      </c>
      <c r="W638" s="34">
        <f t="shared" si="279"/>
        <v>0</v>
      </c>
      <c r="X638" s="34">
        <f t="shared" si="279"/>
        <v>0</v>
      </c>
      <c r="Y638" s="3" t="s">
        <v>48</v>
      </c>
      <c r="Z638" s="34"/>
      <c r="AA638" s="34"/>
      <c r="AB638" s="34"/>
    </row>
    <row r="639" spans="1:28" x14ac:dyDescent="0.25">
      <c r="A639" t="s">
        <v>145</v>
      </c>
      <c r="B639">
        <v>51</v>
      </c>
      <c r="C639" s="1" t="s">
        <v>108</v>
      </c>
      <c r="D639" s="1">
        <v>0.98370000000000002</v>
      </c>
      <c r="E639" s="2">
        <v>44438</v>
      </c>
      <c r="F639" s="2">
        <v>44742</v>
      </c>
      <c r="G639" s="1" t="s">
        <v>42</v>
      </c>
      <c r="H639" s="1" t="s">
        <v>38</v>
      </c>
      <c r="I639" s="3">
        <v>39</v>
      </c>
      <c r="J639" s="3">
        <f t="shared" si="259"/>
        <v>845</v>
      </c>
      <c r="K639" s="34">
        <f t="shared" si="277"/>
        <v>154.44259999999997</v>
      </c>
      <c r="L639" s="34">
        <f t="shared" si="277"/>
        <v>43.28449999999998</v>
      </c>
      <c r="M639" s="34">
        <f t="shared" si="277"/>
        <v>-255.76029999999992</v>
      </c>
      <c r="N639" s="34"/>
      <c r="O639" s="13" t="s">
        <v>48</v>
      </c>
      <c r="P639" s="3">
        <f t="shared" si="260"/>
        <v>0</v>
      </c>
      <c r="Q639" s="34">
        <f t="shared" si="278"/>
        <v>0</v>
      </c>
      <c r="R639" s="34">
        <f t="shared" si="278"/>
        <v>0</v>
      </c>
      <c r="S639" s="34">
        <f t="shared" si="278"/>
        <v>0</v>
      </c>
      <c r="T639" s="13" t="s">
        <v>48</v>
      </c>
      <c r="U639" s="3">
        <f t="shared" si="261"/>
        <v>0</v>
      </c>
      <c r="V639" s="34">
        <f t="shared" si="279"/>
        <v>0</v>
      </c>
      <c r="W639" s="34">
        <f t="shared" si="279"/>
        <v>0</v>
      </c>
      <c r="X639" s="34">
        <f t="shared" si="279"/>
        <v>0</v>
      </c>
      <c r="Y639" s="3" t="s">
        <v>48</v>
      </c>
      <c r="Z639" s="34"/>
      <c r="AA639" s="34"/>
      <c r="AB639" s="34"/>
    </row>
    <row r="640" spans="1:28" x14ac:dyDescent="0.25">
      <c r="A640" t="s">
        <v>145</v>
      </c>
      <c r="B640">
        <v>51</v>
      </c>
      <c r="C640" s="1" t="s">
        <v>108</v>
      </c>
      <c r="D640" s="1">
        <v>0.98370000000000002</v>
      </c>
      <c r="E640" s="2">
        <v>44438</v>
      </c>
      <c r="F640" s="2">
        <v>44742</v>
      </c>
      <c r="G640" s="1" t="s">
        <v>43</v>
      </c>
      <c r="H640" s="1" t="s">
        <v>38</v>
      </c>
      <c r="I640" s="3">
        <v>39</v>
      </c>
      <c r="J640" s="3">
        <f t="shared" si="259"/>
        <v>845</v>
      </c>
      <c r="K640" s="34">
        <f t="shared" si="277"/>
        <v>154.44259999999997</v>
      </c>
      <c r="L640" s="34">
        <f t="shared" si="277"/>
        <v>43.28449999999998</v>
      </c>
      <c r="M640" s="34">
        <f t="shared" si="277"/>
        <v>-255.76029999999992</v>
      </c>
      <c r="N640" s="34"/>
      <c r="O640" s="13" t="s">
        <v>48</v>
      </c>
      <c r="P640" s="3">
        <f t="shared" si="260"/>
        <v>0</v>
      </c>
      <c r="Q640" s="34">
        <f t="shared" si="278"/>
        <v>0</v>
      </c>
      <c r="R640" s="34">
        <f t="shared" si="278"/>
        <v>0</v>
      </c>
      <c r="S640" s="34">
        <f t="shared" si="278"/>
        <v>0</v>
      </c>
      <c r="T640" s="13" t="s">
        <v>48</v>
      </c>
      <c r="U640" s="3">
        <f t="shared" si="261"/>
        <v>0</v>
      </c>
      <c r="V640" s="34">
        <f t="shared" si="279"/>
        <v>0</v>
      </c>
      <c r="W640" s="34">
        <f t="shared" si="279"/>
        <v>0</v>
      </c>
      <c r="X640" s="34">
        <f t="shared" si="279"/>
        <v>0</v>
      </c>
      <c r="Y640" s="3" t="s">
        <v>48</v>
      </c>
      <c r="Z640" s="34"/>
      <c r="AA640" s="34"/>
      <c r="AB640" s="34"/>
    </row>
    <row r="641" spans="1:28" hidden="1" x14ac:dyDescent="0.25">
      <c r="A641" t="s">
        <v>143</v>
      </c>
      <c r="B641">
        <v>51</v>
      </c>
      <c r="C641" s="1" t="s">
        <v>108</v>
      </c>
      <c r="D641" s="1">
        <v>0.98370000000000002</v>
      </c>
      <c r="E641" s="2">
        <v>44438</v>
      </c>
      <c r="F641" s="2">
        <v>44742</v>
      </c>
      <c r="G641" s="1" t="s">
        <v>44</v>
      </c>
      <c r="H641" t="s">
        <v>38</v>
      </c>
      <c r="I641" s="3">
        <v>29</v>
      </c>
      <c r="J641" s="3">
        <f t="shared" si="259"/>
        <v>628.33333333333337</v>
      </c>
      <c r="O641" s="3" t="s">
        <v>48</v>
      </c>
      <c r="P641" s="3">
        <f t="shared" si="260"/>
        <v>0</v>
      </c>
      <c r="T641" s="3" t="s">
        <v>48</v>
      </c>
      <c r="U641" s="3">
        <f t="shared" si="261"/>
        <v>0</v>
      </c>
      <c r="Y641" s="3" t="s">
        <v>48</v>
      </c>
    </row>
    <row r="642" spans="1:28" hidden="1" x14ac:dyDescent="0.25">
      <c r="A642" t="s">
        <v>143</v>
      </c>
      <c r="B642">
        <v>51</v>
      </c>
      <c r="C642" s="1" t="s">
        <v>108</v>
      </c>
      <c r="D642" s="1">
        <v>0.98370000000000002</v>
      </c>
      <c r="E642" s="2">
        <v>44438</v>
      </c>
      <c r="F642" s="2">
        <v>44742</v>
      </c>
      <c r="G642" s="1" t="s">
        <v>45</v>
      </c>
      <c r="H642" t="s">
        <v>38</v>
      </c>
      <c r="I642" s="3">
        <v>46</v>
      </c>
      <c r="J642" s="3">
        <f t="shared" si="259"/>
        <v>996.66666666666663</v>
      </c>
      <c r="O642" s="3" t="s">
        <v>48</v>
      </c>
      <c r="P642" s="3">
        <f t="shared" si="260"/>
        <v>0</v>
      </c>
      <c r="T642" s="3" t="s">
        <v>48</v>
      </c>
      <c r="U642" s="3">
        <f t="shared" si="261"/>
        <v>0</v>
      </c>
      <c r="Y642" s="3" t="s">
        <v>48</v>
      </c>
    </row>
    <row r="643" spans="1:28" x14ac:dyDescent="0.25">
      <c r="A643" t="s">
        <v>145</v>
      </c>
      <c r="B643">
        <v>64</v>
      </c>
      <c r="C643" s="1" t="s">
        <v>57</v>
      </c>
      <c r="D643" s="1">
        <v>0.96640000000000004</v>
      </c>
      <c r="E643" s="2">
        <v>44438</v>
      </c>
      <c r="F643" s="2">
        <v>44742</v>
      </c>
      <c r="G643" s="1" t="s">
        <v>37</v>
      </c>
      <c r="H643" s="1" t="s">
        <v>38</v>
      </c>
      <c r="I643" s="3">
        <v>37.6</v>
      </c>
      <c r="J643" s="3">
        <f t="shared" si="259"/>
        <v>814.66666666666663</v>
      </c>
      <c r="K643" s="34">
        <f t="shared" ref="K643:M648" si="280">IF($G643="INF",$J643-H$3*$D643,IF(OR($G643="TOD", $G643="2YR"),$J643-H$4*$D643,$J643-H$5*$D643))</f>
        <v>-503.50293333333332</v>
      </c>
      <c r="L643" s="34">
        <f t="shared" si="280"/>
        <v>-754.76693333333344</v>
      </c>
      <c r="M643" s="34">
        <f t="shared" si="280"/>
        <v>-972.2069333333335</v>
      </c>
      <c r="N643" s="34"/>
      <c r="O643" s="13" t="s">
        <v>48</v>
      </c>
      <c r="P643" s="3">
        <f t="shared" si="260"/>
        <v>0</v>
      </c>
      <c r="Q643" s="34">
        <f t="shared" ref="Q643:S648" si="281">IF($P643=0,0,$P643-(P$3*$D643))</f>
        <v>0</v>
      </c>
      <c r="R643" s="34">
        <f t="shared" si="281"/>
        <v>0</v>
      </c>
      <c r="S643" s="34">
        <f t="shared" si="281"/>
        <v>0</v>
      </c>
      <c r="T643" s="13" t="s">
        <v>48</v>
      </c>
      <c r="U643" s="3">
        <f t="shared" si="261"/>
        <v>0</v>
      </c>
      <c r="V643" s="34">
        <f t="shared" ref="V643:X648" si="282">IF($U643=0,0,$U643-(P$3*$D643))</f>
        <v>0</v>
      </c>
      <c r="W643" s="34">
        <f t="shared" si="282"/>
        <v>0</v>
      </c>
      <c r="X643" s="34">
        <f t="shared" si="282"/>
        <v>0</v>
      </c>
      <c r="Y643" s="3" t="s">
        <v>48</v>
      </c>
      <c r="Z643" s="34"/>
      <c r="AA643" s="34"/>
      <c r="AB643" s="34"/>
    </row>
    <row r="644" spans="1:28" x14ac:dyDescent="0.25">
      <c r="A644" t="s">
        <v>145</v>
      </c>
      <c r="B644">
        <v>64</v>
      </c>
      <c r="C644" s="1" t="s">
        <v>57</v>
      </c>
      <c r="D644" s="1">
        <v>0.96640000000000004</v>
      </c>
      <c r="E644" s="2">
        <v>44438</v>
      </c>
      <c r="F644" s="2">
        <v>44742</v>
      </c>
      <c r="G644" s="1" t="s">
        <v>39</v>
      </c>
      <c r="H644" s="1" t="s">
        <v>38</v>
      </c>
      <c r="I644" s="3">
        <v>30.67</v>
      </c>
      <c r="J644" s="3">
        <f t="shared" si="259"/>
        <v>664.51666666666677</v>
      </c>
      <c r="K644" s="34">
        <f t="shared" si="280"/>
        <v>-98.939333333333252</v>
      </c>
      <c r="L644" s="34">
        <f t="shared" si="280"/>
        <v>-226.50413333333324</v>
      </c>
      <c r="M644" s="34">
        <f t="shared" si="280"/>
        <v>-729.99853333333328</v>
      </c>
      <c r="N644" s="34"/>
      <c r="O644" s="13" t="s">
        <v>48</v>
      </c>
      <c r="P644" s="3">
        <f t="shared" si="260"/>
        <v>0</v>
      </c>
      <c r="Q644" s="34">
        <f t="shared" si="281"/>
        <v>0</v>
      </c>
      <c r="R644" s="34">
        <f t="shared" si="281"/>
        <v>0</v>
      </c>
      <c r="S644" s="34">
        <f t="shared" si="281"/>
        <v>0</v>
      </c>
      <c r="T644" s="13" t="s">
        <v>48</v>
      </c>
      <c r="U644" s="3">
        <f t="shared" si="261"/>
        <v>0</v>
      </c>
      <c r="V644" s="34">
        <f t="shared" si="282"/>
        <v>0</v>
      </c>
      <c r="W644" s="34">
        <f t="shared" si="282"/>
        <v>0</v>
      </c>
      <c r="X644" s="34">
        <f t="shared" si="282"/>
        <v>0</v>
      </c>
      <c r="Y644" s="3" t="s">
        <v>48</v>
      </c>
      <c r="Z644" s="34"/>
      <c r="AA644" s="34"/>
      <c r="AB644" s="34"/>
    </row>
    <row r="645" spans="1:28" x14ac:dyDescent="0.25">
      <c r="A645" t="s">
        <v>145</v>
      </c>
      <c r="B645">
        <v>64</v>
      </c>
      <c r="C645" s="1" t="s">
        <v>57</v>
      </c>
      <c r="D645" s="1">
        <v>0.96640000000000004</v>
      </c>
      <c r="E645" s="2">
        <v>44438</v>
      </c>
      <c r="F645" s="2">
        <v>44742</v>
      </c>
      <c r="G645" s="1" t="s">
        <v>40</v>
      </c>
      <c r="H645" s="1" t="s">
        <v>38</v>
      </c>
      <c r="I645" s="3">
        <v>30.67</v>
      </c>
      <c r="J645" s="3">
        <f t="shared" si="259"/>
        <v>664.51666666666677</v>
      </c>
      <c r="K645" s="34">
        <f t="shared" si="280"/>
        <v>-98.939333333333252</v>
      </c>
      <c r="L645" s="34">
        <f t="shared" si="280"/>
        <v>-226.50413333333324</v>
      </c>
      <c r="M645" s="34">
        <f t="shared" si="280"/>
        <v>-729.99853333333328</v>
      </c>
      <c r="N645" s="34"/>
      <c r="O645" s="13" t="s">
        <v>48</v>
      </c>
      <c r="P645" s="3">
        <f t="shared" si="260"/>
        <v>0</v>
      </c>
      <c r="Q645" s="34">
        <f t="shared" si="281"/>
        <v>0</v>
      </c>
      <c r="R645" s="34">
        <f t="shared" si="281"/>
        <v>0</v>
      </c>
      <c r="S645" s="34">
        <f t="shared" si="281"/>
        <v>0</v>
      </c>
      <c r="T645" s="13" t="s">
        <v>48</v>
      </c>
      <c r="U645" s="3">
        <f t="shared" si="261"/>
        <v>0</v>
      </c>
      <c r="V645" s="34">
        <f t="shared" si="282"/>
        <v>0</v>
      </c>
      <c r="W645" s="34">
        <f t="shared" si="282"/>
        <v>0</v>
      </c>
      <c r="X645" s="34">
        <f t="shared" si="282"/>
        <v>0</v>
      </c>
      <c r="Y645" s="3" t="s">
        <v>48</v>
      </c>
      <c r="Z645" s="34"/>
      <c r="AA645" s="34"/>
      <c r="AB645" s="34"/>
    </row>
    <row r="646" spans="1:28" x14ac:dyDescent="0.25">
      <c r="A646" t="s">
        <v>145</v>
      </c>
      <c r="B646">
        <v>64</v>
      </c>
      <c r="C646" s="1" t="s">
        <v>57</v>
      </c>
      <c r="D646" s="1">
        <v>0.96640000000000004</v>
      </c>
      <c r="E646" s="2">
        <v>44438</v>
      </c>
      <c r="F646" s="2">
        <v>44742</v>
      </c>
      <c r="G646" s="1" t="s">
        <v>41</v>
      </c>
      <c r="H646" s="1" t="s">
        <v>38</v>
      </c>
      <c r="I646" s="3">
        <v>28.42</v>
      </c>
      <c r="J646" s="3">
        <f t="shared" si="259"/>
        <v>615.76666666666677</v>
      </c>
      <c r="K646" s="34">
        <f t="shared" si="280"/>
        <v>-62.646133333333296</v>
      </c>
      <c r="L646" s="34">
        <f t="shared" si="280"/>
        <v>-171.84933333333322</v>
      </c>
      <c r="M646" s="34">
        <f t="shared" si="280"/>
        <v>-465.63493333333338</v>
      </c>
      <c r="N646" s="34"/>
      <c r="O646" s="13" t="s">
        <v>48</v>
      </c>
      <c r="P646" s="3">
        <f t="shared" si="260"/>
        <v>0</v>
      </c>
      <c r="Q646" s="34">
        <f t="shared" si="281"/>
        <v>0</v>
      </c>
      <c r="R646" s="34">
        <f t="shared" si="281"/>
        <v>0</v>
      </c>
      <c r="S646" s="34">
        <f t="shared" si="281"/>
        <v>0</v>
      </c>
      <c r="T646" s="13" t="s">
        <v>48</v>
      </c>
      <c r="U646" s="3">
        <f t="shared" si="261"/>
        <v>0</v>
      </c>
      <c r="V646" s="34">
        <f t="shared" si="282"/>
        <v>0</v>
      </c>
      <c r="W646" s="34">
        <f t="shared" si="282"/>
        <v>0</v>
      </c>
      <c r="X646" s="34">
        <f t="shared" si="282"/>
        <v>0</v>
      </c>
      <c r="Y646" s="3" t="s">
        <v>48</v>
      </c>
      <c r="Z646" s="34"/>
      <c r="AA646" s="34"/>
      <c r="AB646" s="34"/>
    </row>
    <row r="647" spans="1:28" x14ac:dyDescent="0.25">
      <c r="A647" t="s">
        <v>145</v>
      </c>
      <c r="B647">
        <v>64</v>
      </c>
      <c r="C647" s="1" t="s">
        <v>57</v>
      </c>
      <c r="D647" s="1">
        <v>0.96640000000000004</v>
      </c>
      <c r="E647" s="2">
        <v>44438</v>
      </c>
      <c r="F647" s="2">
        <v>44742</v>
      </c>
      <c r="G647" s="1" t="s">
        <v>42</v>
      </c>
      <c r="H647" s="1" t="s">
        <v>38</v>
      </c>
      <c r="I647" s="3">
        <v>28.42</v>
      </c>
      <c r="J647" s="3">
        <f t="shared" si="259"/>
        <v>615.76666666666677</v>
      </c>
      <c r="K647" s="34">
        <f t="shared" si="280"/>
        <v>-62.646133333333296</v>
      </c>
      <c r="L647" s="34">
        <f t="shared" si="280"/>
        <v>-171.84933333333322</v>
      </c>
      <c r="M647" s="34">
        <f t="shared" si="280"/>
        <v>-465.63493333333338</v>
      </c>
      <c r="N647" s="34"/>
      <c r="O647" s="13" t="s">
        <v>48</v>
      </c>
      <c r="P647" s="3">
        <f t="shared" si="260"/>
        <v>0</v>
      </c>
      <c r="Q647" s="34">
        <f t="shared" si="281"/>
        <v>0</v>
      </c>
      <c r="R647" s="34">
        <f t="shared" si="281"/>
        <v>0</v>
      </c>
      <c r="S647" s="34">
        <f t="shared" si="281"/>
        <v>0</v>
      </c>
      <c r="T647" s="13" t="s">
        <v>48</v>
      </c>
      <c r="U647" s="3">
        <f t="shared" si="261"/>
        <v>0</v>
      </c>
      <c r="V647" s="34">
        <f t="shared" si="282"/>
        <v>0</v>
      </c>
      <c r="W647" s="34">
        <f t="shared" si="282"/>
        <v>0</v>
      </c>
      <c r="X647" s="34">
        <f t="shared" si="282"/>
        <v>0</v>
      </c>
      <c r="Y647" s="3" t="s">
        <v>48</v>
      </c>
      <c r="Z647" s="34"/>
      <c r="AA647" s="34"/>
      <c r="AB647" s="34"/>
    </row>
    <row r="648" spans="1:28" x14ac:dyDescent="0.25">
      <c r="A648" t="s">
        <v>145</v>
      </c>
      <c r="B648">
        <v>64</v>
      </c>
      <c r="C648" s="1" t="s">
        <v>57</v>
      </c>
      <c r="D648" s="1">
        <v>0.96640000000000004</v>
      </c>
      <c r="E648" s="2">
        <v>44438</v>
      </c>
      <c r="F648" s="2">
        <v>44742</v>
      </c>
      <c r="G648" s="1" t="s">
        <v>43</v>
      </c>
      <c r="H648" s="1" t="s">
        <v>38</v>
      </c>
      <c r="I648" s="3">
        <v>28.42</v>
      </c>
      <c r="J648" s="3">
        <f t="shared" si="259"/>
        <v>615.76666666666677</v>
      </c>
      <c r="K648" s="34">
        <f t="shared" si="280"/>
        <v>-62.646133333333296</v>
      </c>
      <c r="L648" s="34">
        <f t="shared" si="280"/>
        <v>-171.84933333333322</v>
      </c>
      <c r="M648" s="34">
        <f t="shared" si="280"/>
        <v>-465.63493333333338</v>
      </c>
      <c r="N648" s="34"/>
      <c r="O648" s="13" t="s">
        <v>48</v>
      </c>
      <c r="P648" s="3">
        <f t="shared" si="260"/>
        <v>0</v>
      </c>
      <c r="Q648" s="34">
        <f t="shared" si="281"/>
        <v>0</v>
      </c>
      <c r="R648" s="34">
        <f t="shared" si="281"/>
        <v>0</v>
      </c>
      <c r="S648" s="34">
        <f t="shared" si="281"/>
        <v>0</v>
      </c>
      <c r="T648" s="13" t="s">
        <v>48</v>
      </c>
      <c r="U648" s="3">
        <f t="shared" si="261"/>
        <v>0</v>
      </c>
      <c r="V648" s="34">
        <f t="shared" si="282"/>
        <v>0</v>
      </c>
      <c r="W648" s="34">
        <f t="shared" si="282"/>
        <v>0</v>
      </c>
      <c r="X648" s="34">
        <f t="shared" si="282"/>
        <v>0</v>
      </c>
      <c r="Y648" s="3" t="s">
        <v>48</v>
      </c>
      <c r="Z648" s="34"/>
      <c r="AA648" s="34"/>
      <c r="AB648" s="34"/>
    </row>
    <row r="649" spans="1:28" hidden="1" x14ac:dyDescent="0.25">
      <c r="A649" t="s">
        <v>143</v>
      </c>
      <c r="B649">
        <v>64</v>
      </c>
      <c r="C649" s="1" t="s">
        <v>57</v>
      </c>
      <c r="D649" s="1">
        <v>0.96640000000000004</v>
      </c>
      <c r="E649" s="2">
        <v>44438</v>
      </c>
      <c r="F649" s="2">
        <v>44742</v>
      </c>
      <c r="G649" s="1" t="s">
        <v>44</v>
      </c>
      <c r="H649" t="s">
        <v>38</v>
      </c>
      <c r="I649" s="3">
        <v>22.7</v>
      </c>
      <c r="J649" s="3">
        <f t="shared" si="259"/>
        <v>491.83333333333331</v>
      </c>
      <c r="O649" s="3" t="s">
        <v>48</v>
      </c>
      <c r="P649" s="3">
        <f t="shared" si="260"/>
        <v>0</v>
      </c>
      <c r="T649" s="3" t="s">
        <v>48</v>
      </c>
      <c r="U649" s="3">
        <f t="shared" si="261"/>
        <v>0</v>
      </c>
      <c r="Y649" s="3" t="s">
        <v>48</v>
      </c>
    </row>
    <row r="650" spans="1:28" hidden="1" x14ac:dyDescent="0.25">
      <c r="A650" t="s">
        <v>143</v>
      </c>
      <c r="B650">
        <v>64</v>
      </c>
      <c r="C650" s="1" t="s">
        <v>57</v>
      </c>
      <c r="D650" s="1">
        <v>0.96640000000000004</v>
      </c>
      <c r="E650" s="2">
        <v>44438</v>
      </c>
      <c r="F650" s="2">
        <v>44742</v>
      </c>
      <c r="G650" s="1" t="s">
        <v>45</v>
      </c>
      <c r="H650" t="s">
        <v>38</v>
      </c>
      <c r="I650" s="3">
        <v>37.6</v>
      </c>
      <c r="J650" s="3">
        <f t="shared" si="259"/>
        <v>814.66666666666663</v>
      </c>
      <c r="O650" s="3" t="s">
        <v>48</v>
      </c>
      <c r="P650" s="3">
        <f t="shared" si="260"/>
        <v>0</v>
      </c>
      <c r="T650" s="3" t="s">
        <v>48</v>
      </c>
      <c r="U650" s="3">
        <f t="shared" si="261"/>
        <v>0</v>
      </c>
      <c r="Y650" s="3" t="s">
        <v>48</v>
      </c>
    </row>
    <row r="651" spans="1:28" x14ac:dyDescent="0.25">
      <c r="I651"/>
      <c r="K651">
        <f>COUNT(K12:K648)</f>
        <v>480</v>
      </c>
      <c r="L651">
        <f t="shared" ref="L651:M651" si="283">COUNT(L12:L648)</f>
        <v>480</v>
      </c>
      <c r="M651">
        <f t="shared" si="283"/>
        <v>480</v>
      </c>
      <c r="N651"/>
      <c r="P651"/>
      <c r="Q651">
        <f>COUNTIF(Q12:Q648,"=0")</f>
        <v>72</v>
      </c>
      <c r="R651">
        <f t="shared" ref="R651:S651" si="284">COUNTIF(R12:R648,"=0")</f>
        <v>72</v>
      </c>
      <c r="S651">
        <f t="shared" si="284"/>
        <v>72</v>
      </c>
    </row>
    <row r="652" spans="1:28" x14ac:dyDescent="0.25">
      <c r="I652"/>
      <c r="J652"/>
      <c r="K652">
        <f>COUNTIF(K12:K649,"&lt;0")</f>
        <v>420</v>
      </c>
      <c r="L652">
        <f t="shared" ref="L652:M652" si="285">COUNTIF(L12:L649,"&lt;0")</f>
        <v>455</v>
      </c>
      <c r="M652">
        <f t="shared" si="285"/>
        <v>480</v>
      </c>
      <c r="N652"/>
      <c r="O652"/>
      <c r="P652"/>
      <c r="Q652">
        <f>COUNTIF(Q12:Q648,"&lt;0")</f>
        <v>400</v>
      </c>
      <c r="R652">
        <f>COUNTIF(R12:R648,"&lt;0")</f>
        <v>404</v>
      </c>
      <c r="S652">
        <f>COUNTIF(S12:S648,"&lt;0")</f>
        <v>408</v>
      </c>
    </row>
    <row r="653" spans="1:28" x14ac:dyDescent="0.25">
      <c r="K653" s="21">
        <f>K652/K651</f>
        <v>0.875</v>
      </c>
      <c r="L653" s="21">
        <f t="shared" ref="L653:M653" si="286">L652/L651</f>
        <v>0.94791666666666663</v>
      </c>
      <c r="M653" s="21">
        <f t="shared" si="286"/>
        <v>1</v>
      </c>
      <c r="N653" s="21"/>
      <c r="Q653" s="21">
        <f>Q652/($M$651-Q651)</f>
        <v>0.98039215686274506</v>
      </c>
      <c r="R653" s="21">
        <f t="shared" ref="R653:S653" si="287">R652/($M$651-R651)</f>
        <v>0.99019607843137258</v>
      </c>
      <c r="S653" s="21">
        <f t="shared" si="287"/>
        <v>1</v>
      </c>
    </row>
    <row r="655" spans="1:28" x14ac:dyDescent="0.25">
      <c r="J655" s="3" t="s">
        <v>37</v>
      </c>
      <c r="K655">
        <f>COUNTIFS($G$12:$G$648,$J655,K$12:K$648,"&lt;0")</f>
        <v>80</v>
      </c>
      <c r="L655">
        <f t="shared" ref="L655:M655" si="288">COUNTIFS($G$12:$G$648,$J655,L$12:L$648,"&lt;0")</f>
        <v>80</v>
      </c>
      <c r="M655">
        <f t="shared" si="288"/>
        <v>80</v>
      </c>
      <c r="N655"/>
      <c r="Q655">
        <f>COUNTIFS($G$12:$G$648,$J655,Q$12:Q$648,"&lt;0")</f>
        <v>60</v>
      </c>
      <c r="R655">
        <f t="shared" ref="R655:S655" si="289">COUNTIFS($G$12:$G$648,$J655,R$12:R$648,"&lt;0")</f>
        <v>64</v>
      </c>
      <c r="S655">
        <f t="shared" si="289"/>
        <v>68</v>
      </c>
    </row>
    <row r="656" spans="1:28" x14ac:dyDescent="0.25">
      <c r="K656">
        <f>COUNTIF($G$12:$G$648,$J655)</f>
        <v>80</v>
      </c>
      <c r="L656">
        <f t="shared" ref="L656:M656" si="290">COUNTIF($G$12:$G$648,$J655)</f>
        <v>80</v>
      </c>
      <c r="M656">
        <f t="shared" si="290"/>
        <v>80</v>
      </c>
      <c r="N656"/>
      <c r="Q656">
        <f>COUNTIFS($G$12:$G$648,$J655,$P$12:$P$648,"&lt;&gt;0")</f>
        <v>68</v>
      </c>
      <c r="R656">
        <f t="shared" ref="R656:S656" si="291">COUNTIFS($G$12:$G$648,$J655,$P$12:$P$648,"&lt;&gt;0")</f>
        <v>68</v>
      </c>
      <c r="S656">
        <f t="shared" si="291"/>
        <v>68</v>
      </c>
    </row>
    <row r="657" spans="1:20" s="3" customFormat="1" x14ac:dyDescent="0.25">
      <c r="A657"/>
      <c r="B657"/>
      <c r="C657" s="1"/>
      <c r="D657" s="1"/>
      <c r="E657" s="2"/>
      <c r="F657" s="2"/>
      <c r="G657"/>
      <c r="H657"/>
      <c r="K657" s="21">
        <f>K655/K656</f>
        <v>1</v>
      </c>
      <c r="L657" s="21">
        <f t="shared" ref="L657:M657" si="292">L655/L656</f>
        <v>1</v>
      </c>
      <c r="M657" s="21">
        <f t="shared" si="292"/>
        <v>1</v>
      </c>
      <c r="N657" s="21"/>
      <c r="Q657" s="21">
        <f>Q655/Q656</f>
        <v>0.88235294117647056</v>
      </c>
      <c r="R657" s="21">
        <f t="shared" ref="R657:S657" si="293">R655/R656</f>
        <v>0.94117647058823528</v>
      </c>
      <c r="S657" s="21">
        <f t="shared" si="293"/>
        <v>1</v>
      </c>
      <c r="T657" s="13"/>
    </row>
    <row r="658" spans="1:20" s="3" customFormat="1" x14ac:dyDescent="0.25">
      <c r="A658"/>
      <c r="B658"/>
      <c r="C658" s="1"/>
      <c r="D658" s="1"/>
      <c r="E658" s="2"/>
      <c r="F658" s="2"/>
      <c r="G658"/>
      <c r="H658"/>
    </row>
    <row r="659" spans="1:20" s="3" customFormat="1" x14ac:dyDescent="0.25">
      <c r="A659"/>
      <c r="B659"/>
      <c r="C659" s="1"/>
      <c r="D659" s="1"/>
      <c r="E659" s="2"/>
      <c r="F659" s="2"/>
      <c r="G659"/>
      <c r="H659"/>
      <c r="J659" s="3" t="s">
        <v>39</v>
      </c>
      <c r="K659">
        <f>COUNTIFS($G$12:$G$648,$J659,K$12:K$648,"&lt;0")</f>
        <v>56</v>
      </c>
      <c r="L659">
        <f t="shared" ref="L659:M659" si="294">COUNTIFS($G$12:$G$648,$J659,L$12:L$648,"&lt;0")</f>
        <v>69</v>
      </c>
      <c r="M659">
        <f t="shared" si="294"/>
        <v>80</v>
      </c>
      <c r="N659"/>
      <c r="Q659">
        <f>COUNTIFS($G$12:$G$648,$J659,Q$12:Q$648,"&lt;0")</f>
        <v>68</v>
      </c>
      <c r="R659">
        <f t="shared" ref="R659:S659" si="295">COUNTIFS($G$12:$G$648,$J659,R$12:R$648,"&lt;0")</f>
        <v>68</v>
      </c>
      <c r="S659">
        <f t="shared" si="295"/>
        <v>68</v>
      </c>
    </row>
    <row r="660" spans="1:20" s="3" customFormat="1" x14ac:dyDescent="0.25">
      <c r="A660"/>
      <c r="B660"/>
      <c r="C660" s="1"/>
      <c r="D660" s="1"/>
      <c r="E660" s="2"/>
      <c r="F660" s="2"/>
      <c r="G660"/>
      <c r="H660"/>
      <c r="K660">
        <f>COUNTIF($G$12:$G$648,$J659)</f>
        <v>80</v>
      </c>
      <c r="L660">
        <f t="shared" ref="L660:M660" si="296">COUNTIF($G$12:$G$648,$J659)</f>
        <v>80</v>
      </c>
      <c r="M660">
        <f t="shared" si="296"/>
        <v>80</v>
      </c>
      <c r="N660"/>
      <c r="Q660">
        <f>COUNTIFS($G$12:$G$648,$J659,$P$12:$P$648,"&lt;&gt;0")</f>
        <v>68</v>
      </c>
      <c r="R660">
        <f t="shared" ref="R660:S660" si="297">COUNTIFS($G$12:$G$648,$J659,$P$12:$P$648,"&lt;&gt;0")</f>
        <v>68</v>
      </c>
      <c r="S660">
        <f t="shared" si="297"/>
        <v>68</v>
      </c>
      <c r="T660" s="13"/>
    </row>
    <row r="661" spans="1:20" s="3" customFormat="1" x14ac:dyDescent="0.25">
      <c r="A661"/>
      <c r="B661"/>
      <c r="C661" s="1"/>
      <c r="D661" s="1"/>
      <c r="E661" s="2"/>
      <c r="F661" s="2"/>
      <c r="G661"/>
      <c r="H661"/>
      <c r="K661" s="21">
        <f>K659/K660</f>
        <v>0.7</v>
      </c>
      <c r="L661" s="21">
        <f t="shared" ref="L661:M661" si="298">L659/L660</f>
        <v>0.86250000000000004</v>
      </c>
      <c r="M661" s="21">
        <f t="shared" si="298"/>
        <v>1</v>
      </c>
      <c r="N661" s="21"/>
      <c r="Q661" s="21">
        <f>Q659/Q660</f>
        <v>1</v>
      </c>
      <c r="R661" s="21">
        <f t="shared" ref="R661:S661" si="299">R659/R660</f>
        <v>1</v>
      </c>
      <c r="S661" s="21">
        <f t="shared" si="299"/>
        <v>1</v>
      </c>
      <c r="T661" s="13"/>
    </row>
    <row r="663" spans="1:20" s="3" customFormat="1" x14ac:dyDescent="0.25">
      <c r="A663"/>
      <c r="B663"/>
      <c r="C663" s="1"/>
      <c r="D663" s="1"/>
      <c r="E663" s="2"/>
      <c r="F663" s="2"/>
      <c r="G663"/>
      <c r="H663"/>
      <c r="J663" s="3" t="s">
        <v>40</v>
      </c>
      <c r="K663">
        <f>COUNTIFS($G$12:$G$648,$J663,K$12:K$648,"&lt;0")</f>
        <v>71</v>
      </c>
      <c r="L663">
        <f t="shared" ref="L663:M663" si="300">COUNTIFS($G$12:$G$648,$J663,L$12:L$648,"&lt;0")</f>
        <v>77</v>
      </c>
      <c r="M663">
        <f t="shared" si="300"/>
        <v>80</v>
      </c>
      <c r="N663"/>
      <c r="Q663">
        <f>COUNTIFS($G$12:$G$648,$J663,Q$12:Q$648,"&lt;0")</f>
        <v>68</v>
      </c>
      <c r="R663">
        <f t="shared" ref="R663:S663" si="301">COUNTIFS($G$12:$G$648,$J663,R$12:R$648,"&lt;0")</f>
        <v>68</v>
      </c>
      <c r="S663">
        <f t="shared" si="301"/>
        <v>68</v>
      </c>
      <c r="T663" s="13"/>
    </row>
    <row r="664" spans="1:20" s="3" customFormat="1" x14ac:dyDescent="0.25">
      <c r="A664"/>
      <c r="B664"/>
      <c r="C664" s="1"/>
      <c r="D664" s="1"/>
      <c r="E664" s="2"/>
      <c r="F664" s="2"/>
      <c r="G664"/>
      <c r="H664"/>
      <c r="K664">
        <f>COUNTIF($G$12:$G$648,$J663)</f>
        <v>80</v>
      </c>
      <c r="L664">
        <f t="shared" ref="L664:M664" si="302">COUNTIF($G$12:$G$648,$J663)</f>
        <v>80</v>
      </c>
      <c r="M664">
        <f t="shared" si="302"/>
        <v>80</v>
      </c>
      <c r="N664"/>
      <c r="Q664">
        <f>COUNTIFS($G$12:$G$648,$J663,$P$12:$P$648,"&lt;&gt;0")</f>
        <v>68</v>
      </c>
      <c r="R664">
        <f t="shared" ref="R664:S664" si="303">COUNTIFS($G$12:$G$648,$J663,$P$12:$P$648,"&lt;&gt;0")</f>
        <v>68</v>
      </c>
      <c r="S664">
        <f t="shared" si="303"/>
        <v>68</v>
      </c>
      <c r="T664" s="13"/>
    </row>
    <row r="665" spans="1:20" s="3" customFormat="1" x14ac:dyDescent="0.25">
      <c r="A665"/>
      <c r="B665"/>
      <c r="C665" s="1"/>
      <c r="D665" s="1"/>
      <c r="E665" s="2"/>
      <c r="F665" s="2"/>
      <c r="G665"/>
      <c r="H665"/>
      <c r="K665" s="21">
        <f>K663/K664</f>
        <v>0.88749999999999996</v>
      </c>
      <c r="L665" s="21">
        <f t="shared" ref="L665:M665" si="304">L663/L664</f>
        <v>0.96250000000000002</v>
      </c>
      <c r="M665" s="21">
        <f t="shared" si="304"/>
        <v>1</v>
      </c>
      <c r="N665" s="21"/>
      <c r="Q665" s="21">
        <f>Q663/Q664</f>
        <v>1</v>
      </c>
      <c r="R665" s="21">
        <f t="shared" ref="R665:S665" si="305">R663/R664</f>
        <v>1</v>
      </c>
      <c r="S665" s="21">
        <f t="shared" si="305"/>
        <v>1</v>
      </c>
      <c r="T665" s="13"/>
    </row>
    <row r="666" spans="1:20" s="3" customFormat="1" x14ac:dyDescent="0.25">
      <c r="A666"/>
      <c r="B666"/>
      <c r="C666" s="1"/>
      <c r="D666" s="1"/>
      <c r="E666" s="2"/>
      <c r="F666" s="2"/>
      <c r="G666"/>
      <c r="H666"/>
      <c r="K666" s="21"/>
      <c r="L666" s="21"/>
      <c r="M666" s="21"/>
      <c r="N666" s="21"/>
      <c r="Q666" s="21"/>
      <c r="R666" s="21"/>
      <c r="S666" s="21"/>
      <c r="T666" s="13"/>
    </row>
    <row r="667" spans="1:20" s="3" customFormat="1" x14ac:dyDescent="0.25">
      <c r="A667"/>
      <c r="B667"/>
      <c r="C667" s="1"/>
      <c r="D667" s="1"/>
      <c r="E667" s="2"/>
      <c r="F667" s="2"/>
      <c r="G667"/>
      <c r="H667"/>
      <c r="J667" s="3" t="s">
        <v>41</v>
      </c>
      <c r="K667">
        <f>COUNTIFS($G$12:$G$648,$J667,K$12:K$648,"&lt;0")</f>
        <v>68</v>
      </c>
      <c r="L667">
        <f t="shared" ref="L667:M667" si="306">COUNTIFS($G$12:$G$648,$J667,L$12:L$648,"&lt;0")</f>
        <v>75</v>
      </c>
      <c r="M667">
        <f t="shared" si="306"/>
        <v>80</v>
      </c>
      <c r="N667"/>
      <c r="Q667">
        <f>COUNTIFS($G$12:$G$648,$J667,Q$12:Q$648,"&lt;0")</f>
        <v>68</v>
      </c>
      <c r="R667">
        <f t="shared" ref="R667:S667" si="307">COUNTIFS($G$12:$G$648,$J667,R$12:R$648,"&lt;0")</f>
        <v>68</v>
      </c>
      <c r="S667">
        <f t="shared" si="307"/>
        <v>68</v>
      </c>
      <c r="T667" s="13"/>
    </row>
    <row r="668" spans="1:20" s="3" customFormat="1" x14ac:dyDescent="0.25">
      <c r="A668"/>
      <c r="B668"/>
      <c r="C668" s="1"/>
      <c r="D668" s="1"/>
      <c r="E668" s="2"/>
      <c r="F668" s="2"/>
      <c r="G668"/>
      <c r="H668"/>
      <c r="K668">
        <f>COUNTIF($G$12:$G$648,$J667)</f>
        <v>80</v>
      </c>
      <c r="L668">
        <f t="shared" ref="L668:M668" si="308">COUNTIF($G$12:$G$648,$J667)</f>
        <v>80</v>
      </c>
      <c r="M668">
        <f t="shared" si="308"/>
        <v>80</v>
      </c>
      <c r="N668"/>
      <c r="Q668">
        <f>COUNTIFS($G$12:$G$648,$J667,$P$12:$P$648,"&lt;&gt;0")</f>
        <v>68</v>
      </c>
      <c r="R668">
        <f t="shared" ref="R668:S668" si="309">COUNTIFS($G$12:$G$648,$J667,$P$12:$P$648,"&lt;&gt;0")</f>
        <v>68</v>
      </c>
      <c r="S668">
        <f t="shared" si="309"/>
        <v>68</v>
      </c>
      <c r="T668" s="13"/>
    </row>
    <row r="669" spans="1:20" s="3" customFormat="1" x14ac:dyDescent="0.25">
      <c r="A669"/>
      <c r="B669"/>
      <c r="C669" s="1"/>
      <c r="D669" s="1"/>
      <c r="E669" s="2"/>
      <c r="F669" s="2"/>
      <c r="G669"/>
      <c r="H669"/>
      <c r="K669" s="21">
        <f>K667/K668</f>
        <v>0.85</v>
      </c>
      <c r="L669" s="21">
        <f t="shared" ref="L669:M669" si="310">L667/L668</f>
        <v>0.9375</v>
      </c>
      <c r="M669" s="21">
        <f t="shared" si="310"/>
        <v>1</v>
      </c>
      <c r="N669" s="21"/>
      <c r="Q669" s="21">
        <f>Q667/Q668</f>
        <v>1</v>
      </c>
      <c r="R669" s="21">
        <f t="shared" ref="R669:S669" si="311">R667/R668</f>
        <v>1</v>
      </c>
      <c r="S669" s="21">
        <f t="shared" si="311"/>
        <v>1</v>
      </c>
      <c r="T669" s="13"/>
    </row>
    <row r="671" spans="1:20" s="3" customFormat="1" x14ac:dyDescent="0.25">
      <c r="A671"/>
      <c r="B671"/>
      <c r="C671" s="1"/>
      <c r="D671" s="1"/>
      <c r="E671" s="2"/>
      <c r="F671" s="2"/>
      <c r="G671"/>
      <c r="H671"/>
      <c r="J671" s="3" t="s">
        <v>42</v>
      </c>
      <c r="K671">
        <f>COUNTIFS($G$12:$G$648,$J671,K$12:K$648,"&lt;0")</f>
        <v>72</v>
      </c>
      <c r="L671">
        <f t="shared" ref="L671:M671" si="312">COUNTIFS($G$12:$G$648,$J671,L$12:L$648,"&lt;0")</f>
        <v>77</v>
      </c>
      <c r="M671">
        <f t="shared" si="312"/>
        <v>80</v>
      </c>
      <c r="N671"/>
      <c r="Q671">
        <f>COUNTIFS($G$12:$G$648,$J671,Q$12:Q$648,"&lt;0")</f>
        <v>68</v>
      </c>
      <c r="R671">
        <f t="shared" ref="R671:S671" si="313">COUNTIFS($G$12:$G$648,$J671,R$12:R$648,"&lt;0")</f>
        <v>68</v>
      </c>
      <c r="S671">
        <f t="shared" si="313"/>
        <v>68</v>
      </c>
      <c r="T671" s="13"/>
    </row>
    <row r="672" spans="1:20" s="3" customFormat="1" x14ac:dyDescent="0.25">
      <c r="A672"/>
      <c r="B672"/>
      <c r="C672" s="1"/>
      <c r="D672" s="1"/>
      <c r="E672" s="2"/>
      <c r="F672" s="2"/>
      <c r="G672"/>
      <c r="H672"/>
      <c r="K672">
        <f>COUNTIF($G$12:$G$648,$J671)</f>
        <v>80</v>
      </c>
      <c r="L672">
        <f t="shared" ref="L672:M672" si="314">COUNTIF($G$12:$G$648,$J671)</f>
        <v>80</v>
      </c>
      <c r="M672">
        <f t="shared" si="314"/>
        <v>80</v>
      </c>
      <c r="N672"/>
      <c r="Q672">
        <f>COUNTIFS($G$12:$G$648,$J671,$P$12:$P$648,"&lt;&gt;0")</f>
        <v>68</v>
      </c>
      <c r="R672">
        <f t="shared" ref="R672:S672" si="315">COUNTIFS($G$12:$G$648,$J671,$P$12:$P$648,"&lt;&gt;0")</f>
        <v>68</v>
      </c>
      <c r="S672">
        <f t="shared" si="315"/>
        <v>68</v>
      </c>
      <c r="T672" s="13"/>
    </row>
    <row r="673" spans="1:28" s="13" customFormat="1" x14ac:dyDescent="0.25">
      <c r="A673"/>
      <c r="B673"/>
      <c r="C673" s="1"/>
      <c r="D673" s="1"/>
      <c r="E673" s="2"/>
      <c r="F673" s="2"/>
      <c r="G673"/>
      <c r="H673"/>
      <c r="I673" s="3"/>
      <c r="J673" s="3"/>
      <c r="K673" s="21">
        <f>K671/K672</f>
        <v>0.9</v>
      </c>
      <c r="L673" s="21">
        <f t="shared" ref="L673:M673" si="316">L671/L672</f>
        <v>0.96250000000000002</v>
      </c>
      <c r="M673" s="21">
        <f t="shared" si="316"/>
        <v>1</v>
      </c>
      <c r="N673" s="21"/>
      <c r="O673" s="3"/>
      <c r="P673" s="3"/>
      <c r="Q673" s="21">
        <f>Q671/Q672</f>
        <v>1</v>
      </c>
      <c r="R673" s="21">
        <f t="shared" ref="R673:S673" si="317">R671/R672</f>
        <v>1</v>
      </c>
      <c r="S673" s="21">
        <f t="shared" si="317"/>
        <v>1</v>
      </c>
      <c r="U673" s="3"/>
      <c r="V673" s="3"/>
      <c r="W673" s="3"/>
      <c r="X673" s="3"/>
      <c r="Y673" s="3"/>
      <c r="Z673" s="3"/>
      <c r="AA673" s="3"/>
      <c r="AB673" s="3"/>
    </row>
    <row r="675" spans="1:28" s="13" customFormat="1" x14ac:dyDescent="0.25">
      <c r="A675"/>
      <c r="B675"/>
      <c r="C675" s="1"/>
      <c r="D675" s="1"/>
      <c r="E675" s="2"/>
      <c r="F675" s="2"/>
      <c r="G675"/>
      <c r="H675"/>
      <c r="I675" s="3"/>
      <c r="J675" s="3" t="s">
        <v>43</v>
      </c>
      <c r="K675">
        <f>COUNTIFS($G$12:$G$648,$J675,K$12:K$648,"&lt;0")</f>
        <v>73</v>
      </c>
      <c r="L675">
        <f t="shared" ref="L675:M675" si="318">COUNTIFS($G$12:$G$648,$J675,L$12:L$648,"&lt;0")</f>
        <v>77</v>
      </c>
      <c r="M675">
        <f t="shared" si="318"/>
        <v>80</v>
      </c>
      <c r="N675"/>
      <c r="O675" s="3"/>
      <c r="P675" s="3"/>
      <c r="Q675">
        <f>COUNTIFS($G$12:$G$648,$J675,Q$12:Q$648,"&lt;0")</f>
        <v>68</v>
      </c>
      <c r="R675">
        <f t="shared" ref="R675:S675" si="319">COUNTIFS($G$12:$G$648,$J675,R$12:R$648,"&lt;0")</f>
        <v>68</v>
      </c>
      <c r="S675">
        <f t="shared" si="319"/>
        <v>68</v>
      </c>
      <c r="U675" s="3"/>
      <c r="V675" s="3"/>
      <c r="W675" s="3"/>
      <c r="X675" s="3"/>
      <c r="Y675" s="3"/>
      <c r="Z675" s="3"/>
      <c r="AA675" s="3"/>
      <c r="AB675" s="3"/>
    </row>
    <row r="676" spans="1:28" s="13" customFormat="1" x14ac:dyDescent="0.25">
      <c r="A676"/>
      <c r="B676"/>
      <c r="C676" s="1"/>
      <c r="D676" s="1"/>
      <c r="E676" s="2"/>
      <c r="F676" s="2"/>
      <c r="G676"/>
      <c r="H676"/>
      <c r="I676" s="3"/>
      <c r="J676" s="3"/>
      <c r="K676">
        <f>COUNTIF($G$12:$G$648,$J675)</f>
        <v>80</v>
      </c>
      <c r="L676">
        <f t="shared" ref="L676:M676" si="320">COUNTIF($G$12:$G$648,$J675)</f>
        <v>80</v>
      </c>
      <c r="M676">
        <f t="shared" si="320"/>
        <v>80</v>
      </c>
      <c r="N676"/>
      <c r="O676" s="3"/>
      <c r="P676" s="3"/>
      <c r="Q676">
        <f>COUNTIFS($G$12:$G$648,$J675,$P$12:$P$648,"&lt;&gt;0")</f>
        <v>68</v>
      </c>
      <c r="R676">
        <f t="shared" ref="R676:S676" si="321">COUNTIFS($G$12:$G$648,$J675,$P$12:$P$648,"&lt;&gt;0")</f>
        <v>68</v>
      </c>
      <c r="S676">
        <f t="shared" si="321"/>
        <v>68</v>
      </c>
      <c r="U676" s="3"/>
      <c r="V676" s="3"/>
      <c r="W676" s="3"/>
      <c r="X676" s="3"/>
      <c r="Y676" s="3"/>
      <c r="Z676" s="3"/>
      <c r="AA676" s="3"/>
      <c r="AB676" s="3"/>
    </row>
    <row r="677" spans="1:28" s="13" customFormat="1" x14ac:dyDescent="0.25">
      <c r="A677"/>
      <c r="B677"/>
      <c r="C677" s="1"/>
      <c r="D677" s="1"/>
      <c r="E677" s="2"/>
      <c r="F677" s="2"/>
      <c r="G677"/>
      <c r="H677"/>
      <c r="I677" s="3"/>
      <c r="J677" s="3"/>
      <c r="K677" s="21">
        <f>K675/K676</f>
        <v>0.91249999999999998</v>
      </c>
      <c r="L677" s="21">
        <f t="shared" ref="L677:M677" si="322">L675/L676</f>
        <v>0.96250000000000002</v>
      </c>
      <c r="M677" s="21">
        <f t="shared" si="322"/>
        <v>1</v>
      </c>
      <c r="N677" s="21"/>
      <c r="O677" s="3"/>
      <c r="P677" s="3"/>
      <c r="Q677" s="21">
        <f>Q675/Q676</f>
        <v>1</v>
      </c>
      <c r="R677" s="21">
        <f t="shared" ref="R677:S677" si="323">R675/R676</f>
        <v>1</v>
      </c>
      <c r="S677" s="21">
        <f t="shared" si="323"/>
        <v>1</v>
      </c>
      <c r="U677" s="3"/>
      <c r="V677" s="3"/>
      <c r="W677" s="3"/>
      <c r="X677" s="3"/>
      <c r="Y677" s="3"/>
      <c r="Z677" s="3"/>
      <c r="AA677" s="3"/>
      <c r="AB677" s="3"/>
    </row>
  </sheetData>
  <autoFilter ref="A11:AB652" xr:uid="{36774FF2-9C84-47E6-9820-7FEB71C5D7F3}">
    <filterColumn colId="6">
      <filters blank="1">
        <filter val="2YR"/>
        <filter val="INF"/>
        <filter val="PR3"/>
        <filter val="PR4"/>
        <filter val="PR5"/>
        <filter val="TOD"/>
      </filters>
    </filterColumn>
  </autoFilter>
  <mergeCells count="2">
    <mergeCell ref="H1:L1"/>
    <mergeCell ref="P1:T1"/>
  </mergeCells>
  <pageMargins left="0.7" right="0.7" top="0.75" bottom="0.75" header="0.3" footer="0.3"/>
  <pageSetup paperSize="5" scale="43" fitToHeight="50" orientation="landscape" r:id="rId1"/>
  <headerFooter>
    <oddHeader xml:space="preserve">&amp;L2021 Market Rate Report&amp;CDivision of Early Learning
Narrow Cost Analysis - June 2022
&amp;RAppendix A
</oddHeader>
    <oddFooter xml:space="preserve">&amp;RPage &amp;P of 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48</vt:i4>
      </vt:variant>
    </vt:vector>
  </HeadingPairs>
  <TitlesOfParts>
    <vt:vector size="49" baseType="lpstr">
      <vt:lpstr>Comparision Rates MRR</vt:lpstr>
      <vt:lpstr>Care_Level</vt:lpstr>
      <vt:lpstr>County_Name</vt:lpstr>
      <vt:lpstr>DCD</vt:lpstr>
      <vt:lpstr>Family_Child_Care_Homes</vt:lpstr>
      <vt:lpstr>Family_Child_Care_Homes__FCCH</vt:lpstr>
      <vt:lpstr>Family_Child_Care_Homes_Base</vt:lpstr>
      <vt:lpstr>Family_Child_Care_Homes_High</vt:lpstr>
      <vt:lpstr>Family_Child_Care_Homes_Max_Percent_of_Base</vt:lpstr>
      <vt:lpstr>Family_Child_Care_Homes_Max_Percent_of_High</vt:lpstr>
      <vt:lpstr>Family_Child_Care_Homes_Max_Percent_of_Mid</vt:lpstr>
      <vt:lpstr>Family_Child_Care_Homes_Maximum</vt:lpstr>
      <vt:lpstr>Family_Child_Care_Homes_Mid</vt:lpstr>
      <vt:lpstr>Family_Child_Care_Homes_Min_Percent_of_Base</vt:lpstr>
      <vt:lpstr>Family_Child_Care_Homes_Min_Percent_of_High</vt:lpstr>
      <vt:lpstr>Family_Child_Care_Homes_Min_Percent_of_Mid</vt:lpstr>
      <vt:lpstr>Family_Child_Care_Homes_Minimum</vt:lpstr>
      <vt:lpstr>FCCH_Base</vt:lpstr>
      <vt:lpstr>FCCH_Daily_Rate</vt:lpstr>
      <vt:lpstr>FCCH_High</vt:lpstr>
      <vt:lpstr>FCCH_Mid</vt:lpstr>
      <vt:lpstr>FCCH_Monthly_Rate</vt:lpstr>
      <vt:lpstr>L_and_E_Base</vt:lpstr>
      <vt:lpstr>L_and_E_Daily_Rate</vt:lpstr>
      <vt:lpstr>L_and_E_High</vt:lpstr>
      <vt:lpstr>L_and_E_Mid</vt:lpstr>
      <vt:lpstr>L_and_E_Rate_Monthly</vt:lpstr>
      <vt:lpstr>L_E_Daily_Rate</vt:lpstr>
      <vt:lpstr>Licensed_and_Exempt_Centers</vt:lpstr>
      <vt:lpstr>Licensed_and_Exempt_Centers_Base</vt:lpstr>
      <vt:lpstr>Licensed_and_Exempt_Centers_High</vt:lpstr>
      <vt:lpstr>Licensed_and_Exempt_Centers_Max_Percent_of_Base</vt:lpstr>
      <vt:lpstr>Licensed_and_Exempt_Centers_Max_Percent_of_High</vt:lpstr>
      <vt:lpstr>Licensed_and_Exempt_Centers_Max_Percent_of_Mid</vt:lpstr>
      <vt:lpstr>Licensed_and_Exempt_Centers_Maximum</vt:lpstr>
      <vt:lpstr>Licensed_and_Exempt_Centers_Mid</vt:lpstr>
      <vt:lpstr>Licensed_and_Exempt_Centers_Min_percent_of_Base</vt:lpstr>
      <vt:lpstr>Licensed_and_Exempt_Centers_Min_Percent_of_High</vt:lpstr>
      <vt:lpstr>Licensed_and_Exempt_Centers_Min_Percent_of_Mid</vt:lpstr>
      <vt:lpstr>Licensed_and_Exempt_Centers_Minimum</vt:lpstr>
      <vt:lpstr>Licensed_and_Exempt_Centers_Quality_Cost_of_Care</vt:lpstr>
      <vt:lpstr>'Comparision Rates MRR'!Print_Area</vt:lpstr>
      <vt:lpstr>'Comparision Rates MRR'!Print_Titles</vt:lpstr>
      <vt:lpstr>RFCCH_Base</vt:lpstr>
      <vt:lpstr>RFCCH_Daily_Rate</vt:lpstr>
      <vt:lpstr>RFCCH_High</vt:lpstr>
      <vt:lpstr>RFCCH_Mid</vt:lpstr>
      <vt:lpstr>RFCCH_Monthly_Rate</vt:lpstr>
      <vt:lpstr>Unit_Of_Care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Cathie Odom</dc:creator>
  <cp:lastModifiedBy>Paul Field</cp:lastModifiedBy>
  <dcterms:created xsi:type="dcterms:W3CDTF">2022-11-17T11:45:48Z</dcterms:created>
  <dcterms:modified xsi:type="dcterms:W3CDTF">2023-06-26T15:03:18Z</dcterms:modified>
</cp:coreProperties>
</file>