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92756EFD-FEF4-724B-99AB-57E2DFBD59B8}" xr6:coauthVersionLast="47" xr6:coauthVersionMax="47" xr10:uidLastSave="{00000000-0000-0000-0000-000000000000}"/>
  <bookViews>
    <workbookView xWindow="4940" yWindow="2140" windowWidth="24240" windowHeight="13140" xr2:uid="{7A3C5D22-16FE-41AF-9385-81A4A405BB7C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0" i="1" l="1"/>
  <c r="G230" i="1" s="1"/>
  <c r="H27" i="1"/>
  <c r="H231" i="1"/>
  <c r="G231" i="1"/>
  <c r="H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I202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I152" i="1"/>
  <c r="G152" i="1" s="1"/>
  <c r="H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I138" i="1"/>
  <c r="H138" i="1" s="1"/>
  <c r="I137" i="1"/>
  <c r="G137" i="1" s="1"/>
  <c r="H137" i="1"/>
  <c r="I136" i="1"/>
  <c r="H136" i="1"/>
  <c r="G136" i="1"/>
  <c r="I135" i="1"/>
  <c r="H135" i="1" s="1"/>
  <c r="G135" i="1"/>
  <c r="I134" i="1"/>
  <c r="H134" i="1" s="1"/>
  <c r="I133" i="1"/>
  <c r="G133" i="1" s="1"/>
  <c r="H133" i="1"/>
  <c r="I132" i="1"/>
  <c r="H132" i="1"/>
  <c r="G132" i="1"/>
  <c r="I131" i="1"/>
  <c r="H131" i="1" s="1"/>
  <c r="G131" i="1"/>
  <c r="I130" i="1"/>
  <c r="H130" i="1" s="1"/>
  <c r="I129" i="1"/>
  <c r="G129" i="1" s="1"/>
  <c r="H129" i="1"/>
  <c r="F129" i="1"/>
  <c r="I128" i="1"/>
  <c r="G128" i="1" s="1"/>
  <c r="H128" i="1"/>
  <c r="I127" i="1"/>
  <c r="H127" i="1"/>
  <c r="G127" i="1"/>
  <c r="I126" i="1"/>
  <c r="H126" i="1" s="1"/>
  <c r="G126" i="1"/>
  <c r="I125" i="1"/>
  <c r="H125" i="1" s="1"/>
  <c r="I124" i="1"/>
  <c r="G124" i="1" s="1"/>
  <c r="H124" i="1"/>
  <c r="I123" i="1"/>
  <c r="H123" i="1"/>
  <c r="G123" i="1"/>
  <c r="I122" i="1"/>
  <c r="H122" i="1" s="1"/>
  <c r="G122" i="1"/>
  <c r="I121" i="1"/>
  <c r="H121" i="1" s="1"/>
  <c r="I120" i="1"/>
  <c r="G120" i="1" s="1"/>
  <c r="H120" i="1"/>
  <c r="I119" i="1"/>
  <c r="H119" i="1"/>
  <c r="G119" i="1"/>
  <c r="I118" i="1"/>
  <c r="H118" i="1" s="1"/>
  <c r="G118" i="1"/>
  <c r="I117" i="1"/>
  <c r="H117" i="1" s="1"/>
  <c r="I116" i="1"/>
  <c r="G116" i="1" s="1"/>
  <c r="H116" i="1"/>
  <c r="I115" i="1"/>
  <c r="H115" i="1"/>
  <c r="G115" i="1"/>
  <c r="I114" i="1"/>
  <c r="H114" i="1" s="1"/>
  <c r="G114" i="1"/>
  <c r="H113" i="1"/>
  <c r="G113" i="1"/>
  <c r="H112" i="1"/>
  <c r="G112" i="1"/>
  <c r="H111" i="1"/>
  <c r="G111" i="1"/>
  <c r="H110" i="1"/>
  <c r="G110" i="1"/>
  <c r="H109" i="1"/>
  <c r="G109" i="1"/>
  <c r="I108" i="1"/>
  <c r="H108" i="1"/>
  <c r="G108" i="1"/>
  <c r="I107" i="1"/>
  <c r="H107" i="1" s="1"/>
  <c r="G107" i="1"/>
  <c r="I106" i="1"/>
  <c r="H106" i="1" s="1"/>
  <c r="I105" i="1"/>
  <c r="G105" i="1" s="1"/>
  <c r="H105" i="1"/>
  <c r="I104" i="1"/>
  <c r="H104" i="1"/>
  <c r="G104" i="1"/>
  <c r="I103" i="1"/>
  <c r="H103" i="1" s="1"/>
  <c r="G103" i="1"/>
  <c r="I102" i="1"/>
  <c r="H102" i="1" s="1"/>
  <c r="I101" i="1"/>
  <c r="G101" i="1" s="1"/>
  <c r="H101" i="1"/>
  <c r="I100" i="1"/>
  <c r="H100" i="1"/>
  <c r="G100" i="1"/>
  <c r="I99" i="1"/>
  <c r="H99" i="1" s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I91" i="1"/>
  <c r="H91" i="1"/>
  <c r="G91" i="1"/>
  <c r="I90" i="1"/>
  <c r="H90" i="1" s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I70" i="1"/>
  <c r="H70" i="1"/>
  <c r="G70" i="1"/>
  <c r="I69" i="1"/>
  <c r="H69" i="1" s="1"/>
  <c r="G69" i="1"/>
  <c r="I68" i="1"/>
  <c r="H68" i="1" s="1"/>
  <c r="I67" i="1"/>
  <c r="G67" i="1" s="1"/>
  <c r="H67" i="1"/>
  <c r="I66" i="1"/>
  <c r="H66" i="1"/>
  <c r="G66" i="1"/>
  <c r="I65" i="1"/>
  <c r="H65" i="1" s="1"/>
  <c r="G65" i="1"/>
  <c r="I64" i="1"/>
  <c r="H64" i="1" s="1"/>
  <c r="I63" i="1"/>
  <c r="G63" i="1" s="1"/>
  <c r="H63" i="1"/>
  <c r="I62" i="1"/>
  <c r="H62" i="1"/>
  <c r="G62" i="1"/>
  <c r="H61" i="1"/>
  <c r="G61" i="1"/>
  <c r="H60" i="1"/>
  <c r="G60" i="1"/>
  <c r="H59" i="1"/>
  <c r="G59" i="1"/>
  <c r="I58" i="1"/>
  <c r="G58" i="1" s="1"/>
  <c r="H58" i="1"/>
  <c r="I57" i="1"/>
  <c r="H57" i="1"/>
  <c r="G57" i="1"/>
  <c r="I56" i="1"/>
  <c r="H56" i="1" s="1"/>
  <c r="G56" i="1"/>
  <c r="I55" i="1"/>
  <c r="H55" i="1" s="1"/>
  <c r="I54" i="1"/>
  <c r="G54" i="1" s="1"/>
  <c r="H54" i="1"/>
  <c r="I53" i="1"/>
  <c r="H53" i="1"/>
  <c r="G53" i="1"/>
  <c r="F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I28" i="1"/>
  <c r="H28" i="1"/>
  <c r="G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I14" i="1"/>
  <c r="H14" i="1" s="1"/>
  <c r="I13" i="1"/>
  <c r="H13" i="1"/>
  <c r="G13" i="1"/>
  <c r="I12" i="1"/>
  <c r="H12" i="1"/>
  <c r="G12" i="1"/>
  <c r="I11" i="1"/>
  <c r="H11" i="1" s="1"/>
  <c r="I10" i="1"/>
  <c r="G11" i="1" l="1"/>
  <c r="G10" i="1"/>
  <c r="G14" i="1"/>
  <c r="G55" i="1"/>
  <c r="G64" i="1"/>
  <c r="G68" i="1"/>
  <c r="G102" i="1"/>
  <c r="G106" i="1"/>
  <c r="G117" i="1"/>
  <c r="G121" i="1"/>
  <c r="G125" i="1"/>
  <c r="G130" i="1"/>
  <c r="G134" i="1"/>
  <c r="G138" i="1"/>
  <c r="H10" i="1"/>
  <c r="G27" i="1" l="1"/>
  <c r="I232" i="1"/>
  <c r="G232" i="1" s="1"/>
  <c r="H232" i="1" l="1"/>
</calcChain>
</file>

<file path=xl/sharedStrings.xml><?xml version="1.0" encoding="utf-8"?>
<sst xmlns="http://schemas.openxmlformats.org/spreadsheetml/2006/main" count="463" uniqueCount="179">
  <si>
    <t>A) _Volusia County Schools___
     Name of Eligible Recipient</t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</si>
  <si>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</si>
  <si>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</si>
  <si>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</si>
  <si>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</si>
  <si>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</si>
  <si>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</si>
  <si>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</si>
  <si>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</si>
  <si>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</si>
  <si>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</si>
  <si>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</si>
  <si>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</si>
  <si>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</si>
  <si>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1(A)</t>
  </si>
  <si>
    <t>Stipends - Extra minutes tutoring and collaborative planning (Elementary $755,815, Middle $225,000, High $930,720) / Class Size Extra Period Supplements (3 years)</t>
  </si>
  <si>
    <t>Benefits - Retirement @10.82%</t>
  </si>
  <si>
    <t>Benefits - Social Security @7.65%</t>
  </si>
  <si>
    <t>Edgenuity - Mental Health Modules (org 264)</t>
  </si>
  <si>
    <t>Edgenuity - Volusia Online Learning (Student subscriptions normal enrollment) (org 509)</t>
  </si>
  <si>
    <t xml:space="preserve">Edgenuity - Volusia Online Learning (Student subscriptions COVID enrollment) </t>
  </si>
  <si>
    <t>Salaries - Student Mental Health and Wellness (8 additional clinicians)</t>
  </si>
  <si>
    <t xml:space="preserve">Benefits - Medical </t>
  </si>
  <si>
    <t>Benefits - Life @.066%</t>
  </si>
  <si>
    <t>Benefts - Worker Compensation @1.5%</t>
  </si>
  <si>
    <t>Stipends - Student Mental Health and Wellness (Staff working service and resource family events)</t>
  </si>
  <si>
    <t>Printing - Student Mental Health and Wellness (handouts, awareness ribbons, safety number posters)</t>
  </si>
  <si>
    <t xml:space="preserve">Consultatnt for Trainings - Student Mental Health and Wellness </t>
  </si>
  <si>
    <t>Materials - Student Mental Health and Wellness (Materials and Manuals for Training)</t>
  </si>
  <si>
    <t>Textbooks - Instructional Materials/Textbooks (SS gap year purchase (5th-12th grade) Science gap year purchase (K-12) / Library Books)</t>
  </si>
  <si>
    <t xml:space="preserve">Salary - Teachers School Staffing Changes since Adopted Budget </t>
  </si>
  <si>
    <t>Salaries - AFSCME Salary Increase (3 years)</t>
  </si>
  <si>
    <t>Salaries - VUE Support Salary Increase (3 years)</t>
  </si>
  <si>
    <t>Benefits - Medical</t>
  </si>
  <si>
    <t>Salaries - VUE Instructional Salary Increase (3 years)</t>
  </si>
  <si>
    <t>Benefits - Medical @$5,879</t>
  </si>
  <si>
    <t>Salaries - Permanent Subs / Substitue Pay Increase (3 years)</t>
  </si>
  <si>
    <t xml:space="preserve">Stipends - Supplemental Summer Guidance Support (3 years) </t>
  </si>
  <si>
    <t>Stipends - Extended Days Supplements</t>
  </si>
  <si>
    <t>Benefits - Retirement</t>
  </si>
  <si>
    <t xml:space="preserve">Benefits - Social Security </t>
  </si>
  <si>
    <t>Stipends - Extended Days</t>
  </si>
  <si>
    <t>Materials and Supplies - Behavior Services</t>
  </si>
  <si>
    <t xml:space="preserve">Stipends - Pupil Transportation Services </t>
  </si>
  <si>
    <t>Stipends - Maintenance of Plant</t>
  </si>
  <si>
    <t>Stipends - Administractive Technology Services</t>
  </si>
  <si>
    <t>Professional and Technical  - Speech Clinicians</t>
  </si>
  <si>
    <t>Stipends - ESE Additional Time</t>
  </si>
  <si>
    <t>Stipends - Speech Clinicians Extended Time for Forms</t>
  </si>
  <si>
    <t>Materials and Supplies - Weekly Science Lab</t>
  </si>
  <si>
    <t>Dues and Fees - In School ACT Test</t>
  </si>
  <si>
    <t>Professional and Technical  - K-8 Virtual School Program</t>
  </si>
  <si>
    <t>Site Licenses - Technology Related Rentals  - K-8 Virtual School Program</t>
  </si>
  <si>
    <t>Professional and Technical - Hospital Homebound</t>
  </si>
  <si>
    <t>In County Travel - Hospital Homebound</t>
  </si>
  <si>
    <t>Materials and Supplies - Hospital Homebound</t>
  </si>
  <si>
    <t>Non Capitalized Computer Hardware - Hospital Homebound</t>
  </si>
  <si>
    <t>Postage, Freight, Express - Hospital Homebound</t>
  </si>
  <si>
    <t>Cellular Phone Services - Hospital Homebound</t>
  </si>
  <si>
    <t>Printing - Hospital Homebound</t>
  </si>
  <si>
    <t>Stipends - Hospital Homebound</t>
  </si>
  <si>
    <t>Salaries - Translations</t>
  </si>
  <si>
    <t>Professional and Technical - Translations</t>
  </si>
  <si>
    <t>Contracted Services - Dual Enrollment</t>
  </si>
  <si>
    <t>Stipends - Summer School Expenses/Summer School Credit Retrieval 9-12 (All Programs) K-8 (Non-Categorical)</t>
  </si>
  <si>
    <t>Site Licenses - Curriculum Enhancement</t>
  </si>
  <si>
    <t>Salaries - Regular Other Certified  (Supplemental Allocation - District Support Core)</t>
  </si>
  <si>
    <t>Salaries - Regular/Other Support (Supplemental Allocation - District Support Core)</t>
  </si>
  <si>
    <t>Salaries - Teachers (Supplemental Allocation - District Support Core)</t>
  </si>
  <si>
    <t>Salaries - Academic Coaches (Elementary/Secondary) Support</t>
  </si>
  <si>
    <t>Stipends - Summer Learning Program/Supplies (Burns Science)</t>
  </si>
  <si>
    <t>Stipends - Summer Stem Enrichment Camps (Burns Science)</t>
  </si>
  <si>
    <t>Stipends - After School Tutoring (Burns Science)</t>
  </si>
  <si>
    <t>Stipends - After School Activities for SEL - Staff/Supplies (Burns Science)</t>
  </si>
  <si>
    <t>Contracted Services - Learning Loss (20%) (Chiles)</t>
  </si>
  <si>
    <t>Materials and Supplies - Summer/Enrichment (Easterseals)</t>
  </si>
  <si>
    <t>Stipends/Materials and Supplies -Learning Loss (20%) (Ivy Hawn)</t>
  </si>
  <si>
    <t>Stipends - Professional Development (Ivy Hawn)</t>
  </si>
  <si>
    <t>Stipends - Summer Learning Program (Reading Edge)</t>
  </si>
  <si>
    <t>Stipends - Intervention/Tutoring (Reading Edge)</t>
  </si>
  <si>
    <t>Stipends - Tutoring (Richard Milburn Academy)</t>
  </si>
  <si>
    <t>Stipends - Tutoring/Summer Learning Program/ Intervention Tutoring (Samsula Academy)</t>
  </si>
  <si>
    <t>2(A)</t>
  </si>
  <si>
    <t>Stipends - Professional Development (Burns Science)</t>
  </si>
  <si>
    <t>Upgraded instructional materials for summer school supplies (Burn Science)</t>
  </si>
  <si>
    <t>Stipends - Professional Development (Reading Edge)</t>
  </si>
  <si>
    <t>Supplies - Instructional Materials/Resources (Reading Edge)</t>
  </si>
  <si>
    <t>Stipends - Professional Development (Samsula Academy)</t>
  </si>
  <si>
    <t>Materials and Supplies/Professional Development Stipends/Site Licenses (Samsula Academy)</t>
  </si>
  <si>
    <t>2(B)</t>
  </si>
  <si>
    <t>Salary - Add 2 additional ESE Teachers 2021-22 (Burns Science)</t>
  </si>
  <si>
    <t>Salary - Add 1 additional ESE Teacher 2022-23 plus 2 from previous year (Burns Science)</t>
  </si>
  <si>
    <t>Salary - 3 ESE Teachers 2023-24 (Burns Science)</t>
  </si>
  <si>
    <t>Salary - School Counselor K-8 (2 Years) (Burns Science)</t>
  </si>
  <si>
    <t>Salary - ESE Administrator (2 Years) (Burns Science)</t>
  </si>
  <si>
    <t>Occupational Therapist &amp; Materials (Reading Edge)</t>
  </si>
  <si>
    <t>Occupational Therapist &amp; Materials (Samsula Academy)</t>
  </si>
  <si>
    <t>2(D)</t>
  </si>
  <si>
    <t>Salary - HS Career Counselor (2 Years) (Burns Science)</t>
  </si>
  <si>
    <t>Non Capital Equipment - Makers Space Equipment (Burns Science)</t>
  </si>
  <si>
    <t>Non Capital Equipment - Engineering Classroom (Computers/Technical Supplies) (Burns Science)</t>
  </si>
  <si>
    <t>2(E)</t>
  </si>
  <si>
    <t>2(F)</t>
  </si>
  <si>
    <t xml:space="preserve">Stipend - Professional Development (Strategies to meet the needs of low income students) (Burns Science) </t>
  </si>
  <si>
    <t>Salary - Paraprofessional (3 Years) (Burns Science)</t>
  </si>
  <si>
    <t>Materials and Supplies (Burns Science)</t>
  </si>
  <si>
    <t>Salary - Mental Health Counselor (Reading Edge)</t>
  </si>
  <si>
    <t>Instructional Materials (Reading Edge)</t>
  </si>
  <si>
    <t>Information Technology / Professional Dev / Mental Health Counselor (Reading Edge)</t>
  </si>
  <si>
    <t>Salary - Mental Health Counselor (Samsula Academy)</t>
  </si>
  <si>
    <t>Instructional Materials (Samsula Academy)</t>
  </si>
  <si>
    <t>Information Technology (Samsula Academy)</t>
  </si>
  <si>
    <t>2(H)</t>
  </si>
  <si>
    <t>Stipends - Professional Development (Easterseals)</t>
  </si>
  <si>
    <t>2(I)</t>
  </si>
  <si>
    <t>Materials and Supplies - Cleaning (Burns Science)</t>
  </si>
  <si>
    <t>Materials and Supplies - Cleaning (Chiles)</t>
  </si>
  <si>
    <t>Materials and Supplies - PPE/Cleaning (Easterseals)</t>
  </si>
  <si>
    <t>Purchase Cleaning Equipment (Ivy Hawn)</t>
  </si>
  <si>
    <t>Materials and Supplies - Sanitation Cleaning (Reading Edge)</t>
  </si>
  <si>
    <t>Materials and Supplies - Sanitation Cleaning (Samsula Academy)</t>
  </si>
  <si>
    <t>2(J)</t>
  </si>
  <si>
    <t xml:space="preserve">Site Licenses - FLVS Contract (2 Years) </t>
  </si>
  <si>
    <t>Non Capital Equipment/Techonolgy (iPads) (Burns Science)</t>
  </si>
  <si>
    <t>Non Capital Equipment/Technology (Online Learning) (Easterseals)</t>
  </si>
  <si>
    <t>Non Capital Equipment/Technology 1:1 (Reading Edge)</t>
  </si>
  <si>
    <t>Café Staff/Food Prep (Reading Edge)</t>
  </si>
  <si>
    <t>Non Capital Equipment/Technology 1:1 (Samsula Academy)</t>
  </si>
  <si>
    <t>Café Staff/Food Prep (Samsula Academy)</t>
  </si>
  <si>
    <t>2(K)</t>
  </si>
  <si>
    <t>Non Capital Equipment - Software (Seesaw, Canvas, Google, Achieve 3000, IXL) (Burns Science)</t>
  </si>
  <si>
    <t>Non Capital Equipment - Hardware (Computers, Laptops) (Burns Science)</t>
  </si>
  <si>
    <t>Technology - Adaptive Hardware (Word Processor, Keyboards, Carrying Cases, Charging Blocks, Headphones) (Burns Science)</t>
  </si>
  <si>
    <t>Site Licenses/Edgenuity Software (Chiles)</t>
  </si>
  <si>
    <t>Non Capital Equipment/Educational Technology (Ivy Hawn)</t>
  </si>
  <si>
    <t>Technology (Reading Edge)</t>
  </si>
  <si>
    <t>Non Capital Equipment/Laptops/iPads/Charging Carts/Operating System License/Educational Software (Richard Milburn Academy)</t>
  </si>
  <si>
    <t>Non Capital Equipment- LCD projectors, webcams, headphones, hot spots (Samsula Academy)</t>
  </si>
  <si>
    <t>2(M)</t>
  </si>
  <si>
    <t>Stipends - Planning for Summer Learning (Burns Science)</t>
  </si>
  <si>
    <t>Stipends - Tutoring Summer School (Reading Edge)</t>
  </si>
  <si>
    <t>Stipends - Tutoring Summer School (Samsula Academy)</t>
  </si>
  <si>
    <t>2(N)</t>
  </si>
  <si>
    <t>Stipends - Learning Loss (20%) (Reading Edge)</t>
  </si>
  <si>
    <t>Stipends - Learning Loss (20%) (Samsula Academy)</t>
  </si>
  <si>
    <t>2(O)</t>
  </si>
  <si>
    <t>Contracted Services - New Roof (Burns Science)</t>
  </si>
  <si>
    <t>Contracted Services - New Water Fountains (8) (Burns Science)</t>
  </si>
  <si>
    <t>Contracted Servicves - School Facility Repairs (Easterseals)</t>
  </si>
  <si>
    <t>Materials and Supplies - Maintenance (Reading Edge)</t>
  </si>
  <si>
    <t>Materials and Supplies - Maintenance (Samsula Academy)</t>
  </si>
  <si>
    <t>2(P)</t>
  </si>
  <si>
    <t>Contracted Services - Upgrades to Air Quality (Air Purifiers) (Burns Science)</t>
  </si>
  <si>
    <t>Contracted Services - Window &amp; Door Replacement (Chiles)</t>
  </si>
  <si>
    <t>Contracted Services - Maintenance Repairs (HVAC Units) (Easterseals)</t>
  </si>
  <si>
    <t>Contracted Services - Upgrades to Air Quality (Include Duct Work) (Ivy Hawn)</t>
  </si>
  <si>
    <t>Contracted Services - Upgrades to Air Quality (Reading Edge)</t>
  </si>
  <si>
    <t>Contracted Services - Upgrades to Air Quality (Samsula Academy)</t>
  </si>
  <si>
    <t>2(Q)</t>
  </si>
  <si>
    <t>Stipends - Continuing Education (Easterseals)</t>
  </si>
  <si>
    <t>2(R)</t>
  </si>
  <si>
    <t>Professional and Technical - Contracted services for Employee Mental Health and Wellness</t>
  </si>
  <si>
    <t>Unemployment Compensation Services</t>
  </si>
  <si>
    <t>Salaries - Volusia Virtual Substitutes</t>
  </si>
  <si>
    <t>Benefits - Social Security</t>
  </si>
  <si>
    <t>Capital Equipment - Fully integrated Intercom/camera system (Ivy Hawn)</t>
  </si>
  <si>
    <t>Implement a fully secure campus with a universal and uniform exterior fencing (Ivy Hawn)</t>
  </si>
  <si>
    <t>Building Construction Upgrades (Ivy Hawn)</t>
  </si>
  <si>
    <t>Salaries - Continuity of Services (Reading Edge)</t>
  </si>
  <si>
    <t>Salaries - Continuity of Services (Samsula Academy)</t>
  </si>
  <si>
    <t>2(S)</t>
  </si>
  <si>
    <t>Indirect Cost - (5%) District</t>
  </si>
  <si>
    <t>Indirect Cost - (5%) (Chiles)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</si>
  <si>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</si>
  <si>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</si>
  <si>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</si>
  <si>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</si>
  <si>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</si>
  <si>
    <t>Salary - Teacher salary to improve student teacher ratio's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</si>
</sst>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#,##0\ [$€-1];[Red]\-#,##0\ [$€-1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top" wrapText="1"/>
    </xf>
    <xf numFmtId="44" fontId="0" fillId="0" borderId="1" xfId="2" applyFont="1" applyFill="1" applyBorder="1" applyAlignment="1">
      <alignment horizontal="left" vertical="center"/>
    </xf>
    <xf numFmtId="44" fontId="0" fillId="0" borderId="1" xfId="2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top"/>
    </xf>
    <xf numFmtId="10" fontId="0" fillId="0" borderId="0" xfId="1" applyNumberFormat="1" applyFont="1"/>
    <xf numFmtId="164" fontId="0" fillId="0" borderId="0" xfId="2" applyNumberFormat="1" applyFont="1"/>
    <xf numFmtId="165" fontId="0" fillId="0" borderId="0" xfId="0" applyNumberFormat="1" applyAlignment="1">
      <alignment horizontal="left" indent="2"/>
    </xf>
    <xf numFmtId="10" fontId="0" fillId="0" borderId="0" xfId="0" applyNumberFormat="1"/>
    <xf numFmtId="43" fontId="0" fillId="0" borderId="0" xfId="1" applyFont="1"/>
    <xf numFmtId="164" fontId="0" fillId="0" borderId="0" xfId="1" applyNumberFormat="1" applyFont="1"/>
    <xf numFmtId="44" fontId="0" fillId="0" borderId="1" xfId="2" applyFont="1" applyBorder="1" applyAlignment="1">
      <alignment horizontal="left" vertical="center"/>
    </xf>
    <xf numFmtId="44" fontId="0" fillId="0" borderId="1" xfId="2" applyFont="1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43" fontId="0" fillId="0" borderId="0" xfId="1" applyFont="1" applyAlignment="1">
      <alignment vertical="center"/>
    </xf>
    <xf numFmtId="10" fontId="0" fillId="0" borderId="0" xfId="0" applyNumberFormat="1" applyAlignment="1">
      <alignment vertical="center"/>
    </xf>
    <xf numFmtId="44" fontId="0" fillId="0" borderId="0" xfId="2" applyFont="1" applyAlignment="1">
      <alignment horizontal="center" vertical="center"/>
    </xf>
    <xf numFmtId="44" fontId="1" fillId="0" borderId="1" xfId="2" applyFont="1" applyFill="1" applyBorder="1" applyAlignment="1">
      <alignment horizontal="left" vertical="center"/>
    </xf>
    <xf numFmtId="44" fontId="1" fillId="0" borderId="1" xfId="2" applyFont="1" applyFill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2" applyFont="1" applyFill="1" applyBorder="1" applyAlignment="1">
      <alignment horizontal="left" vertical="center" wrapText="1"/>
    </xf>
    <xf numFmtId="44" fontId="0" fillId="0" borderId="1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top"/>
    </xf>
    <xf numFmtId="44" fontId="0" fillId="0" borderId="2" xfId="2" applyFont="1" applyFill="1" applyBorder="1" applyAlignment="1">
      <alignment horizontal="left" vertical="center"/>
    </xf>
    <xf numFmtId="44" fontId="0" fillId="0" borderId="2" xfId="2" applyFont="1" applyFill="1" applyBorder="1" applyAlignment="1">
      <alignment vertical="center"/>
    </xf>
    <xf numFmtId="44" fontId="2" fillId="2" borderId="4" xfId="2" applyFont="1" applyFill="1" applyBorder="1" applyAlignment="1">
      <alignment horizontal="left" vertical="center"/>
    </xf>
    <xf numFmtId="44" fontId="2" fillId="2" borderId="4" xfId="2" applyFont="1" applyFill="1" applyBorder="1" applyAlignment="1">
      <alignment vertical="center"/>
    </xf>
    <xf numFmtId="44" fontId="2" fillId="2" borderId="5" xfId="0" applyNumberFormat="1" applyFont="1" applyFill="1" applyBorder="1" applyAlignment="1">
      <alignment vertical="center"/>
    </xf>
    <xf numFmtId="4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406400</xdr:colOff>
      <xdr:row>233</xdr:row>
      <xdr:rowOff>163002</xdr:rowOff>
    </xdr:from>
    <xdr:to>
      <xdr:col>8</xdr:col>
      <xdr:colOff>950594</xdr:colOff>
      <xdr:row>236</xdr:row>
      <xdr:rowOff>104140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5A6924AF-3EAC-459A-9CAD-0E8C3DE83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8025" y="59551377"/>
          <a:ext cx="1782444" cy="512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5407-4F2A-4FE9-B90C-112798AB0279}">
  <dimension ref="A1:Q237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5" max="5" width="76" customWidth="1"/>
    <col min="6" max="6" width="8.1640625" bestFit="1" customWidth="1"/>
    <col min="7" max="9" width="18.5" customWidth="1"/>
    <col min="11" max="11" width="14.5" bestFit="1" customWidth="1"/>
    <col min="12" max="13" width="12.5" bestFit="1" customWidth="1"/>
    <col min="14" max="14" width="11.1640625" bestFit="1" customWidth="1"/>
    <col min="15" max="15" width="10.83203125" bestFit="1" customWidth="1"/>
    <col min="17" max="17" width="13.5" bestFit="1" customWidth="1"/>
  </cols>
  <sheetData>
    <row r="1" spans="1:17" x14ac:dyDescent="0.2">
      <c r="A1" s="41" t="s">
        <v>0</v>
      </c>
      <c r="B1" s="42"/>
      <c r="C1" s="42"/>
      <c r="D1" s="42"/>
      <c r="H1" s="43" t="s">
        <v>1</v>
      </c>
      <c r="I1" s="44"/>
    </row>
    <row r="2" spans="1:17" x14ac:dyDescent="0.2">
      <c r="A2" s="42"/>
      <c r="B2" s="42"/>
      <c r="C2" s="42"/>
      <c r="D2" s="42"/>
      <c r="H2" s="44"/>
      <c r="I2" s="44"/>
    </row>
    <row r="3" spans="1:17" x14ac:dyDescent="0.2">
      <c r="A3" s="41" t="s">
        <v>2</v>
      </c>
      <c r="B3" s="42"/>
      <c r="C3" s="42"/>
      <c r="D3" s="42"/>
      <c r="H3" s="44"/>
      <c r="I3" s="44"/>
    </row>
    <row r="4" spans="1:17" x14ac:dyDescent="0.2">
      <c r="A4" s="42"/>
      <c r="B4" s="42"/>
      <c r="C4" s="42"/>
      <c r="D4" s="42"/>
    </row>
    <row r="6" spans="1:17" ht="23.25" customHeight="1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</row>
    <row r="7" spans="1:17" ht="23.25" customHeight="1" x14ac:dyDescent="0.25">
      <c r="A7" s="45" t="s">
        <v>4</v>
      </c>
      <c r="B7" s="45"/>
      <c r="C7" s="45"/>
      <c r="D7" s="45"/>
      <c r="E7" s="45"/>
      <c r="F7" s="45"/>
      <c r="G7" s="45"/>
      <c r="H7" s="45"/>
      <c r="I7" s="45"/>
    </row>
    <row r="9" spans="1:17" ht="43" x14ac:dyDescent="0.2">
      <c r="A9" s="1" t="s">
        <v>5</v>
      </c>
      <c r="B9" s="1" t="s">
        <v>6</v>
      </c>
      <c r="C9" s="2" t="s">
        <v>7</v>
      </c>
      <c r="D9" s="2" t="s">
        <v>8</v>
      </c>
      <c r="E9" s="1" t="s">
        <v>9</v>
      </c>
      <c r="F9" s="2" t="s">
        <v>10</v>
      </c>
      <c r="G9" s="2" t="s">
        <v>11</v>
      </c>
      <c r="H9" s="2" t="s">
        <v>12</v>
      </c>
      <c r="I9" s="1" t="s">
        <v>13</v>
      </c>
    </row>
    <row r="10" spans="1:17" ht="32" x14ac:dyDescent="0.2">
      <c r="A10" s="3">
        <v>5000</v>
      </c>
      <c r="B10" s="3">
        <v>120</v>
      </c>
      <c r="C10" s="3" t="s">
        <v>14</v>
      </c>
      <c r="D10" s="3">
        <v>1</v>
      </c>
      <c r="E10" s="4" t="s">
        <v>15</v>
      </c>
      <c r="F10" s="3">
        <v>0</v>
      </c>
      <c r="G10" s="5">
        <f t="shared" ref="G10:G86" si="0">+I10/3*2</f>
        <v>1587832.0133333334</v>
      </c>
      <c r="H10" s="6">
        <f t="shared" ref="H10:H86" si="1">+I10/3</f>
        <v>793916.00666666671</v>
      </c>
      <c r="I10" s="6">
        <f>2219052.92+162695.1</f>
        <v>2381748.02</v>
      </c>
    </row>
    <row r="11" spans="1:17" ht="20" customHeight="1" x14ac:dyDescent="0.2">
      <c r="A11" s="3">
        <v>5000</v>
      </c>
      <c r="B11" s="3">
        <v>210</v>
      </c>
      <c r="C11" s="3" t="s">
        <v>14</v>
      </c>
      <c r="D11" s="3">
        <v>1</v>
      </c>
      <c r="E11" s="7" t="s">
        <v>16</v>
      </c>
      <c r="F11" s="3">
        <v>0</v>
      </c>
      <c r="G11" s="5">
        <f t="shared" si="0"/>
        <v>124780.56</v>
      </c>
      <c r="H11" s="6">
        <f t="shared" si="1"/>
        <v>62390.28</v>
      </c>
      <c r="I11" s="6">
        <f>169757.55+17413.29</f>
        <v>187170.84</v>
      </c>
    </row>
    <row r="12" spans="1:17" ht="20" customHeight="1" x14ac:dyDescent="0.2">
      <c r="A12" s="3">
        <v>5000</v>
      </c>
      <c r="B12" s="3">
        <v>220</v>
      </c>
      <c r="C12" s="3" t="s">
        <v>14</v>
      </c>
      <c r="D12" s="3">
        <v>1</v>
      </c>
      <c r="E12" s="7" t="s">
        <v>17</v>
      </c>
      <c r="F12" s="3">
        <v>0</v>
      </c>
      <c r="G12" s="5">
        <f t="shared" si="0"/>
        <v>168275.42666666667</v>
      </c>
      <c r="H12" s="6">
        <f t="shared" si="1"/>
        <v>84137.713333333333</v>
      </c>
      <c r="I12" s="6">
        <f>240101.53+12311.61</f>
        <v>252413.14</v>
      </c>
    </row>
    <row r="13" spans="1:17" ht="20" customHeight="1" x14ac:dyDescent="0.2">
      <c r="A13" s="3">
        <v>5100</v>
      </c>
      <c r="B13" s="3">
        <v>311</v>
      </c>
      <c r="C13" s="3" t="s">
        <v>14</v>
      </c>
      <c r="D13" s="3">
        <v>2</v>
      </c>
      <c r="E13" s="7" t="s">
        <v>18</v>
      </c>
      <c r="F13" s="3">
        <v>0</v>
      </c>
      <c r="G13" s="5">
        <f t="shared" si="0"/>
        <v>75541.333333333328</v>
      </c>
      <c r="H13" s="6">
        <f t="shared" si="1"/>
        <v>37770.666666666664</v>
      </c>
      <c r="I13" s="6">
        <f>56656*2</f>
        <v>113312</v>
      </c>
    </row>
    <row r="14" spans="1:17" ht="20" customHeight="1" x14ac:dyDescent="0.2">
      <c r="A14" s="3">
        <v>5100</v>
      </c>
      <c r="B14" s="3">
        <v>369</v>
      </c>
      <c r="C14" s="3" t="s">
        <v>14</v>
      </c>
      <c r="D14" s="3">
        <v>2</v>
      </c>
      <c r="E14" s="7" t="s">
        <v>19</v>
      </c>
      <c r="F14" s="3">
        <v>0</v>
      </c>
      <c r="G14" s="5">
        <f t="shared" si="0"/>
        <v>706666.66666666663</v>
      </c>
      <c r="H14" s="6">
        <f t="shared" si="1"/>
        <v>353333.33333333331</v>
      </c>
      <c r="I14" s="6">
        <f>530000*2</f>
        <v>1060000</v>
      </c>
    </row>
    <row r="15" spans="1:17" ht="20" customHeight="1" x14ac:dyDescent="0.2">
      <c r="A15" s="3">
        <v>6300</v>
      </c>
      <c r="B15" s="3">
        <v>369</v>
      </c>
      <c r="C15" s="3" t="s">
        <v>14</v>
      </c>
      <c r="D15" s="3">
        <v>2</v>
      </c>
      <c r="E15" s="7" t="s">
        <v>20</v>
      </c>
      <c r="F15" s="3">
        <v>0</v>
      </c>
      <c r="G15" s="5">
        <f t="shared" si="0"/>
        <v>93333.333333333328</v>
      </c>
      <c r="H15" s="6">
        <f t="shared" si="1"/>
        <v>46666.666666666664</v>
      </c>
      <c r="I15" s="6">
        <v>140000</v>
      </c>
      <c r="L15" s="8"/>
      <c r="M15" s="8"/>
      <c r="N15" s="9"/>
      <c r="O15" s="10"/>
      <c r="P15" s="11"/>
    </row>
    <row r="16" spans="1:17" ht="20" customHeight="1" x14ac:dyDescent="0.2">
      <c r="A16" s="3">
        <v>5200</v>
      </c>
      <c r="B16" s="3">
        <v>120</v>
      </c>
      <c r="C16" s="3" t="s">
        <v>14</v>
      </c>
      <c r="D16" s="3">
        <v>3</v>
      </c>
      <c r="E16" s="7" t="s">
        <v>21</v>
      </c>
      <c r="F16" s="3">
        <v>8</v>
      </c>
      <c r="G16" s="5">
        <f t="shared" si="0"/>
        <v>279342.86666666664</v>
      </c>
      <c r="H16" s="6">
        <f t="shared" si="1"/>
        <v>139671.43333333332</v>
      </c>
      <c r="I16" s="6">
        <v>419014.3</v>
      </c>
      <c r="K16" s="12"/>
      <c r="L16" s="12"/>
      <c r="M16" s="12"/>
      <c r="N16" s="13"/>
      <c r="O16" s="12"/>
      <c r="P16" s="12"/>
      <c r="Q16" s="12"/>
    </row>
    <row r="17" spans="1:9" s="16" customFormat="1" ht="20" customHeight="1" x14ac:dyDescent="0.2">
      <c r="A17" s="3">
        <v>5200</v>
      </c>
      <c r="B17" s="3">
        <v>210</v>
      </c>
      <c r="C17" s="3" t="s">
        <v>14</v>
      </c>
      <c r="D17" s="3">
        <v>3</v>
      </c>
      <c r="E17" s="7" t="s">
        <v>16</v>
      </c>
      <c r="F17" s="3">
        <v>0</v>
      </c>
      <c r="G17" s="14">
        <f>+I17/3*2</f>
        <v>30224.899999999998</v>
      </c>
      <c r="H17" s="15">
        <f>+I17/3</f>
        <v>15112.449999999999</v>
      </c>
      <c r="I17" s="15">
        <v>45337.35</v>
      </c>
    </row>
    <row r="18" spans="1:9" s="16" customFormat="1" ht="20" customHeight="1" x14ac:dyDescent="0.2">
      <c r="A18" s="3">
        <v>5200</v>
      </c>
      <c r="B18" s="3">
        <v>220</v>
      </c>
      <c r="C18" s="3" t="s">
        <v>14</v>
      </c>
      <c r="D18" s="3">
        <v>3</v>
      </c>
      <c r="E18" s="7" t="s">
        <v>17</v>
      </c>
      <c r="F18" s="3">
        <v>0</v>
      </c>
      <c r="G18" s="14">
        <f>+I18/3*2</f>
        <v>21369.726666666666</v>
      </c>
      <c r="H18" s="15">
        <f>+I18/3</f>
        <v>10684.863333333333</v>
      </c>
      <c r="I18" s="15">
        <v>32054.59</v>
      </c>
    </row>
    <row r="19" spans="1:9" s="16" customFormat="1" ht="20" customHeight="1" x14ac:dyDescent="0.2">
      <c r="A19" s="3">
        <v>5200</v>
      </c>
      <c r="B19" s="3">
        <v>230</v>
      </c>
      <c r="C19" s="3" t="s">
        <v>14</v>
      </c>
      <c r="D19" s="3">
        <v>3</v>
      </c>
      <c r="E19" s="7" t="s">
        <v>22</v>
      </c>
      <c r="F19" s="3">
        <v>0</v>
      </c>
      <c r="G19" s="14">
        <f>+I19/3*2</f>
        <v>31354.666666666668</v>
      </c>
      <c r="H19" s="15">
        <f>+I19/3</f>
        <v>15677.333333333334</v>
      </c>
      <c r="I19" s="15">
        <v>47032</v>
      </c>
    </row>
    <row r="20" spans="1:9" s="16" customFormat="1" ht="20" customHeight="1" x14ac:dyDescent="0.2">
      <c r="A20" s="3">
        <v>5200</v>
      </c>
      <c r="B20" s="3">
        <v>230</v>
      </c>
      <c r="C20" s="3" t="s">
        <v>14</v>
      </c>
      <c r="D20" s="3">
        <v>3</v>
      </c>
      <c r="E20" s="7" t="s">
        <v>23</v>
      </c>
      <c r="F20" s="3">
        <v>0</v>
      </c>
      <c r="G20" s="14">
        <f>+I20/3*2</f>
        <v>184.36666666666667</v>
      </c>
      <c r="H20" s="15">
        <f>+I20/3</f>
        <v>92.183333333333337</v>
      </c>
      <c r="I20" s="15">
        <v>276.55</v>
      </c>
    </row>
    <row r="21" spans="1:9" s="16" customFormat="1" ht="20" customHeight="1" x14ac:dyDescent="0.2">
      <c r="A21" s="3">
        <v>5200</v>
      </c>
      <c r="B21" s="3">
        <v>240</v>
      </c>
      <c r="C21" s="3" t="s">
        <v>14</v>
      </c>
      <c r="D21" s="3">
        <v>3</v>
      </c>
      <c r="E21" s="7" t="s">
        <v>24</v>
      </c>
      <c r="F21" s="3">
        <v>0</v>
      </c>
      <c r="G21" s="14">
        <f>+I21/3*2</f>
        <v>4190.1400000000003</v>
      </c>
      <c r="H21" s="15">
        <f>+I21/3</f>
        <v>2095.0700000000002</v>
      </c>
      <c r="I21" s="15">
        <v>6285.21</v>
      </c>
    </row>
    <row r="22" spans="1:9" ht="16" x14ac:dyDescent="0.2">
      <c r="A22" s="3">
        <v>5200</v>
      </c>
      <c r="B22" s="3">
        <v>120</v>
      </c>
      <c r="C22" s="3" t="s">
        <v>14</v>
      </c>
      <c r="D22" s="3">
        <v>3</v>
      </c>
      <c r="E22" s="4" t="s">
        <v>25</v>
      </c>
      <c r="F22" s="3">
        <v>0</v>
      </c>
      <c r="G22" s="5">
        <f t="shared" si="0"/>
        <v>168819.11333333334</v>
      </c>
      <c r="H22" s="6">
        <f t="shared" si="1"/>
        <v>84409.556666666671</v>
      </c>
      <c r="I22" s="6">
        <v>253228.67</v>
      </c>
    </row>
    <row r="23" spans="1:9" ht="20" customHeight="1" x14ac:dyDescent="0.2">
      <c r="A23" s="3">
        <v>5200</v>
      </c>
      <c r="B23" s="3">
        <v>210</v>
      </c>
      <c r="C23" s="3" t="s">
        <v>14</v>
      </c>
      <c r="D23" s="3">
        <v>3</v>
      </c>
      <c r="E23" s="7" t="s">
        <v>16</v>
      </c>
      <c r="F23" s="3">
        <v>0</v>
      </c>
      <c r="G23" s="5">
        <f t="shared" si="0"/>
        <v>18266.226666666666</v>
      </c>
      <c r="H23" s="6">
        <f t="shared" si="1"/>
        <v>9133.1133333333328</v>
      </c>
      <c r="I23" s="6">
        <v>27399.34</v>
      </c>
    </row>
    <row r="24" spans="1:9" ht="20" customHeight="1" x14ac:dyDescent="0.2">
      <c r="A24" s="3">
        <v>5200</v>
      </c>
      <c r="B24" s="3">
        <v>220</v>
      </c>
      <c r="C24" s="3" t="s">
        <v>14</v>
      </c>
      <c r="D24" s="3">
        <v>3</v>
      </c>
      <c r="E24" s="7" t="s">
        <v>17</v>
      </c>
      <c r="F24" s="3">
        <v>0</v>
      </c>
      <c r="G24" s="5">
        <f t="shared" si="0"/>
        <v>12914.660000000002</v>
      </c>
      <c r="H24" s="6">
        <f t="shared" si="1"/>
        <v>6457.3300000000008</v>
      </c>
      <c r="I24" s="6">
        <v>19371.990000000002</v>
      </c>
    </row>
    <row r="25" spans="1:9" ht="32" x14ac:dyDescent="0.2">
      <c r="A25" s="3">
        <v>6140</v>
      </c>
      <c r="B25" s="3">
        <v>395</v>
      </c>
      <c r="C25" s="3" t="s">
        <v>14</v>
      </c>
      <c r="D25" s="3">
        <v>3</v>
      </c>
      <c r="E25" s="4" t="s">
        <v>26</v>
      </c>
      <c r="F25" s="3">
        <v>0</v>
      </c>
      <c r="G25" s="5">
        <f t="shared" si="0"/>
        <v>46666.666666666664</v>
      </c>
      <c r="H25" s="6">
        <f t="shared" si="1"/>
        <v>23333.333333333332</v>
      </c>
      <c r="I25" s="6">
        <v>70000</v>
      </c>
    </row>
    <row r="26" spans="1:9" ht="20" customHeight="1" x14ac:dyDescent="0.2">
      <c r="A26" s="3">
        <v>6140</v>
      </c>
      <c r="B26" s="3">
        <v>311</v>
      </c>
      <c r="C26" s="3" t="s">
        <v>14</v>
      </c>
      <c r="D26" s="3">
        <v>3</v>
      </c>
      <c r="E26" s="7" t="s">
        <v>27</v>
      </c>
      <c r="F26" s="3">
        <v>0</v>
      </c>
      <c r="G26" s="5">
        <f t="shared" si="0"/>
        <v>186666.66666666666</v>
      </c>
      <c r="H26" s="6">
        <f t="shared" si="1"/>
        <v>93333.333333333328</v>
      </c>
      <c r="I26" s="6">
        <v>280000</v>
      </c>
    </row>
    <row r="27" spans="1:9" ht="20" customHeight="1" x14ac:dyDescent="0.2">
      <c r="A27" s="3">
        <v>6140</v>
      </c>
      <c r="B27" s="3">
        <v>510</v>
      </c>
      <c r="C27" s="3" t="s">
        <v>14</v>
      </c>
      <c r="D27" s="3">
        <v>3</v>
      </c>
      <c r="E27" s="7" t="s">
        <v>28</v>
      </c>
      <c r="F27" s="3">
        <v>0</v>
      </c>
      <c r="G27" s="5">
        <f t="shared" si="0"/>
        <v>543267.96666666667</v>
      </c>
      <c r="H27" s="6">
        <f t="shared" si="1"/>
        <v>271633.98333333334</v>
      </c>
      <c r="I27" s="6">
        <v>814901.95</v>
      </c>
    </row>
    <row r="28" spans="1:9" ht="32" x14ac:dyDescent="0.2">
      <c r="A28" s="3">
        <v>5100</v>
      </c>
      <c r="B28" s="3">
        <v>521</v>
      </c>
      <c r="C28" s="3" t="s">
        <v>14</v>
      </c>
      <c r="D28" s="3">
        <v>4</v>
      </c>
      <c r="E28" s="4" t="s">
        <v>29</v>
      </c>
      <c r="F28" s="3">
        <v>0</v>
      </c>
      <c r="G28" s="5">
        <f t="shared" si="0"/>
        <v>1292018.1866666668</v>
      </c>
      <c r="H28" s="6">
        <f t="shared" si="1"/>
        <v>646009.09333333338</v>
      </c>
      <c r="I28" s="6">
        <f>1800000+138027+0.28</f>
        <v>1938027.28</v>
      </c>
    </row>
    <row r="29" spans="1:9" s="16" customFormat="1" ht="20" customHeight="1" x14ac:dyDescent="0.2">
      <c r="A29" s="3">
        <v>5100</v>
      </c>
      <c r="B29" s="3">
        <v>120</v>
      </c>
      <c r="C29" s="3" t="s">
        <v>14</v>
      </c>
      <c r="D29" s="3">
        <v>5</v>
      </c>
      <c r="E29" s="17" t="s">
        <v>30</v>
      </c>
      <c r="F29" s="3">
        <v>48</v>
      </c>
      <c r="G29" s="5">
        <f t="shared" si="0"/>
        <v>1435554.8933333333</v>
      </c>
      <c r="H29" s="6">
        <f t="shared" si="1"/>
        <v>717777.44666666666</v>
      </c>
      <c r="I29" s="6">
        <v>2153332.34</v>
      </c>
    </row>
    <row r="30" spans="1:9" s="16" customFormat="1" ht="20" customHeight="1" x14ac:dyDescent="0.2">
      <c r="A30" s="3">
        <v>5100</v>
      </c>
      <c r="B30" s="3">
        <v>210</v>
      </c>
      <c r="C30" s="3" t="s">
        <v>14</v>
      </c>
      <c r="D30" s="3">
        <v>5</v>
      </c>
      <c r="E30" s="7" t="s">
        <v>16</v>
      </c>
      <c r="F30" s="3">
        <v>0</v>
      </c>
      <c r="G30" s="5">
        <f t="shared" si="0"/>
        <v>155327.04000000001</v>
      </c>
      <c r="H30" s="6">
        <f t="shared" si="1"/>
        <v>77663.520000000004</v>
      </c>
      <c r="I30" s="6">
        <v>232990.56</v>
      </c>
    </row>
    <row r="31" spans="1:9" s="16" customFormat="1" ht="20" customHeight="1" x14ac:dyDescent="0.2">
      <c r="A31" s="3">
        <v>5100</v>
      </c>
      <c r="B31" s="3">
        <v>220</v>
      </c>
      <c r="C31" s="3" t="s">
        <v>14</v>
      </c>
      <c r="D31" s="3">
        <v>5</v>
      </c>
      <c r="E31" s="7" t="s">
        <v>17</v>
      </c>
      <c r="F31" s="3">
        <v>0</v>
      </c>
      <c r="G31" s="5">
        <f t="shared" si="0"/>
        <v>109819.94666666667</v>
      </c>
      <c r="H31" s="6">
        <f t="shared" si="1"/>
        <v>54909.973333333335</v>
      </c>
      <c r="I31" s="6">
        <v>164729.92000000001</v>
      </c>
    </row>
    <row r="32" spans="1:9" s="16" customFormat="1" ht="20" customHeight="1" x14ac:dyDescent="0.2">
      <c r="A32" s="3">
        <v>5100</v>
      </c>
      <c r="B32" s="3">
        <v>230</v>
      </c>
      <c r="C32" s="3" t="s">
        <v>14</v>
      </c>
      <c r="D32" s="3">
        <v>5</v>
      </c>
      <c r="E32" s="7" t="s">
        <v>22</v>
      </c>
      <c r="F32" s="3">
        <v>0</v>
      </c>
      <c r="G32" s="5">
        <f t="shared" si="0"/>
        <v>188128</v>
      </c>
      <c r="H32" s="6">
        <f t="shared" si="1"/>
        <v>94064</v>
      </c>
      <c r="I32" s="6">
        <v>282192</v>
      </c>
    </row>
    <row r="33" spans="1:10" s="16" customFormat="1" ht="20" customHeight="1" x14ac:dyDescent="0.2">
      <c r="A33" s="3">
        <v>5100</v>
      </c>
      <c r="B33" s="3">
        <v>230</v>
      </c>
      <c r="C33" s="3" t="s">
        <v>14</v>
      </c>
      <c r="D33" s="3">
        <v>5</v>
      </c>
      <c r="E33" s="7" t="s">
        <v>23</v>
      </c>
      <c r="F33" s="3">
        <v>0</v>
      </c>
      <c r="G33" s="5">
        <f t="shared" si="0"/>
        <v>947.4666666666667</v>
      </c>
      <c r="H33" s="6">
        <f t="shared" si="1"/>
        <v>473.73333333333335</v>
      </c>
      <c r="I33" s="6">
        <v>1421.2</v>
      </c>
    </row>
    <row r="34" spans="1:10" s="16" customFormat="1" ht="20" customHeight="1" x14ac:dyDescent="0.2">
      <c r="A34" s="3">
        <v>5100</v>
      </c>
      <c r="B34" s="3">
        <v>240</v>
      </c>
      <c r="C34" s="3" t="s">
        <v>14</v>
      </c>
      <c r="D34" s="3">
        <v>5</v>
      </c>
      <c r="E34" s="7" t="s">
        <v>24</v>
      </c>
      <c r="F34" s="3">
        <v>0</v>
      </c>
      <c r="G34" s="5">
        <f t="shared" si="0"/>
        <v>21533.32</v>
      </c>
      <c r="H34" s="6">
        <f t="shared" si="1"/>
        <v>10766.66</v>
      </c>
      <c r="I34" s="6">
        <v>32299.98</v>
      </c>
    </row>
    <row r="35" spans="1:10" s="16" customFormat="1" ht="20" customHeight="1" x14ac:dyDescent="0.2">
      <c r="A35" s="3">
        <v>7900</v>
      </c>
      <c r="B35" s="3">
        <v>160</v>
      </c>
      <c r="C35" s="3" t="s">
        <v>14</v>
      </c>
      <c r="D35" s="3">
        <v>6</v>
      </c>
      <c r="E35" s="17" t="s">
        <v>31</v>
      </c>
      <c r="F35" s="3">
        <v>61</v>
      </c>
      <c r="G35" s="5">
        <f t="shared" si="0"/>
        <v>912245.21333333338</v>
      </c>
      <c r="H35" s="6">
        <f t="shared" si="1"/>
        <v>456122.60666666669</v>
      </c>
      <c r="I35" s="6">
        <v>1368367.82</v>
      </c>
    </row>
    <row r="36" spans="1:10" s="16" customFormat="1" ht="20" customHeight="1" x14ac:dyDescent="0.2">
      <c r="A36" s="3">
        <v>7900</v>
      </c>
      <c r="B36" s="3">
        <v>210</v>
      </c>
      <c r="C36" s="3" t="s">
        <v>14</v>
      </c>
      <c r="D36" s="3">
        <v>6</v>
      </c>
      <c r="E36" s="7" t="s">
        <v>16</v>
      </c>
      <c r="F36" s="3">
        <v>0</v>
      </c>
      <c r="G36" s="5">
        <f t="shared" si="0"/>
        <v>98704.933333333334</v>
      </c>
      <c r="H36" s="6">
        <f t="shared" si="1"/>
        <v>49352.466666666667</v>
      </c>
      <c r="I36" s="6">
        <v>148057.4</v>
      </c>
    </row>
    <row r="37" spans="1:10" s="16" customFormat="1" ht="20" customHeight="1" x14ac:dyDescent="0.2">
      <c r="A37" s="3">
        <v>7900</v>
      </c>
      <c r="B37" s="3">
        <v>220</v>
      </c>
      <c r="C37" s="3" t="s">
        <v>14</v>
      </c>
      <c r="D37" s="3">
        <v>6</v>
      </c>
      <c r="E37" s="7" t="s">
        <v>17</v>
      </c>
      <c r="F37" s="3">
        <v>0</v>
      </c>
      <c r="G37" s="5">
        <f t="shared" si="0"/>
        <v>69786.759999999995</v>
      </c>
      <c r="H37" s="6">
        <f t="shared" si="1"/>
        <v>34893.379999999997</v>
      </c>
      <c r="I37" s="6">
        <v>104680.14</v>
      </c>
    </row>
    <row r="38" spans="1:10" s="16" customFormat="1" ht="20" customHeight="1" x14ac:dyDescent="0.2">
      <c r="A38" s="3">
        <v>7900</v>
      </c>
      <c r="B38" s="3">
        <v>230</v>
      </c>
      <c r="C38" s="3" t="s">
        <v>14</v>
      </c>
      <c r="D38" s="3">
        <v>6</v>
      </c>
      <c r="E38" s="7" t="s">
        <v>22</v>
      </c>
      <c r="F38" s="3">
        <v>0</v>
      </c>
      <c r="G38" s="5">
        <f t="shared" si="0"/>
        <v>239079.33333333334</v>
      </c>
      <c r="H38" s="6">
        <f t="shared" si="1"/>
        <v>119539.66666666667</v>
      </c>
      <c r="I38" s="6">
        <v>358619</v>
      </c>
    </row>
    <row r="39" spans="1:10" s="16" customFormat="1" ht="20" customHeight="1" x14ac:dyDescent="0.2">
      <c r="A39" s="3">
        <v>7900</v>
      </c>
      <c r="B39" s="3">
        <v>230</v>
      </c>
      <c r="C39" s="3" t="s">
        <v>14</v>
      </c>
      <c r="D39" s="3">
        <v>6</v>
      </c>
      <c r="E39" s="7" t="s">
        <v>23</v>
      </c>
      <c r="F39" s="3">
        <v>0</v>
      </c>
      <c r="G39" s="5">
        <f t="shared" si="0"/>
        <v>602.08000000000004</v>
      </c>
      <c r="H39" s="6">
        <f t="shared" si="1"/>
        <v>301.04000000000002</v>
      </c>
      <c r="I39" s="6">
        <v>903.12</v>
      </c>
    </row>
    <row r="40" spans="1:10" s="16" customFormat="1" ht="20" customHeight="1" x14ac:dyDescent="0.2">
      <c r="A40" s="3">
        <v>7900</v>
      </c>
      <c r="B40" s="3">
        <v>240</v>
      </c>
      <c r="C40" s="3" t="s">
        <v>14</v>
      </c>
      <c r="D40" s="3">
        <v>6</v>
      </c>
      <c r="E40" s="7" t="s">
        <v>24</v>
      </c>
      <c r="F40" s="3">
        <v>0</v>
      </c>
      <c r="G40" s="5">
        <f t="shared" si="0"/>
        <v>13683.68</v>
      </c>
      <c r="H40" s="6">
        <f t="shared" si="1"/>
        <v>6841.84</v>
      </c>
      <c r="I40" s="6">
        <v>20525.52</v>
      </c>
    </row>
    <row r="41" spans="1:10" s="16" customFormat="1" ht="20" customHeight="1" x14ac:dyDescent="0.2">
      <c r="A41" s="3">
        <v>7300</v>
      </c>
      <c r="B41" s="3">
        <v>160</v>
      </c>
      <c r="C41" s="3" t="s">
        <v>14</v>
      </c>
      <c r="D41" s="3">
        <v>6</v>
      </c>
      <c r="E41" s="17" t="s">
        <v>32</v>
      </c>
      <c r="F41" s="3">
        <v>570</v>
      </c>
      <c r="G41" s="5">
        <f t="shared" si="0"/>
        <v>2089303.2066666668</v>
      </c>
      <c r="H41" s="6">
        <f t="shared" si="1"/>
        <v>1044651.6033333334</v>
      </c>
      <c r="I41" s="6">
        <v>3133954.81</v>
      </c>
    </row>
    <row r="42" spans="1:10" s="16" customFormat="1" ht="20" customHeight="1" x14ac:dyDescent="0.2">
      <c r="A42" s="3">
        <v>7300</v>
      </c>
      <c r="B42" s="3">
        <v>210</v>
      </c>
      <c r="C42" s="3" t="s">
        <v>14</v>
      </c>
      <c r="D42" s="3">
        <v>6</v>
      </c>
      <c r="E42" s="7" t="s">
        <v>16</v>
      </c>
      <c r="F42" s="3">
        <v>0</v>
      </c>
      <c r="G42" s="5">
        <f t="shared" si="0"/>
        <v>226062.60666666666</v>
      </c>
      <c r="H42" s="6">
        <f t="shared" si="1"/>
        <v>113031.30333333333</v>
      </c>
      <c r="I42" s="6">
        <v>339093.91</v>
      </c>
      <c r="J42" s="18"/>
    </row>
    <row r="43" spans="1:10" s="16" customFormat="1" ht="20" customHeight="1" x14ac:dyDescent="0.2">
      <c r="A43" s="3">
        <v>7300</v>
      </c>
      <c r="B43" s="3">
        <v>220</v>
      </c>
      <c r="C43" s="3" t="s">
        <v>14</v>
      </c>
      <c r="D43" s="3">
        <v>6</v>
      </c>
      <c r="E43" s="7" t="s">
        <v>17</v>
      </c>
      <c r="F43" s="3">
        <v>0</v>
      </c>
      <c r="G43" s="5">
        <f t="shared" si="0"/>
        <v>159831.69999999998</v>
      </c>
      <c r="H43" s="6">
        <f t="shared" si="1"/>
        <v>79915.849999999991</v>
      </c>
      <c r="I43" s="6">
        <v>239747.55</v>
      </c>
      <c r="J43" s="18"/>
    </row>
    <row r="44" spans="1:10" s="16" customFormat="1" ht="20" customHeight="1" x14ac:dyDescent="0.2">
      <c r="A44" s="3">
        <v>7300</v>
      </c>
      <c r="B44" s="3">
        <v>230</v>
      </c>
      <c r="C44" s="3" t="s">
        <v>14</v>
      </c>
      <c r="D44" s="3">
        <v>6</v>
      </c>
      <c r="E44" s="7" t="s">
        <v>33</v>
      </c>
      <c r="F44" s="3">
        <v>0</v>
      </c>
      <c r="G44" s="5">
        <f t="shared" si="0"/>
        <v>2234020</v>
      </c>
      <c r="H44" s="6">
        <f t="shared" si="1"/>
        <v>1117010</v>
      </c>
      <c r="I44" s="6">
        <v>3351030</v>
      </c>
      <c r="J44" s="18"/>
    </row>
    <row r="45" spans="1:10" s="16" customFormat="1" ht="20" customHeight="1" x14ac:dyDescent="0.2">
      <c r="A45" s="3">
        <v>7300</v>
      </c>
      <c r="B45" s="3">
        <v>230</v>
      </c>
      <c r="C45" s="3" t="s">
        <v>14</v>
      </c>
      <c r="D45" s="3">
        <v>6</v>
      </c>
      <c r="E45" s="7" t="s">
        <v>23</v>
      </c>
      <c r="F45" s="3">
        <v>0</v>
      </c>
      <c r="G45" s="5">
        <f t="shared" si="0"/>
        <v>1378.9399999999998</v>
      </c>
      <c r="H45" s="6">
        <f t="shared" si="1"/>
        <v>689.46999999999991</v>
      </c>
      <c r="I45" s="6">
        <v>2068.41</v>
      </c>
      <c r="J45" s="18"/>
    </row>
    <row r="46" spans="1:10" s="16" customFormat="1" ht="20" customHeight="1" x14ac:dyDescent="0.2">
      <c r="A46" s="3">
        <v>7300</v>
      </c>
      <c r="B46" s="3">
        <v>240</v>
      </c>
      <c r="C46" s="3" t="s">
        <v>14</v>
      </c>
      <c r="D46" s="3">
        <v>6</v>
      </c>
      <c r="E46" s="7" t="s">
        <v>24</v>
      </c>
      <c r="F46" s="3">
        <v>0</v>
      </c>
      <c r="G46" s="5">
        <f t="shared" si="0"/>
        <v>31339.546666666665</v>
      </c>
      <c r="H46" s="6">
        <f t="shared" si="1"/>
        <v>15669.773333333333</v>
      </c>
      <c r="I46" s="6">
        <v>47009.32</v>
      </c>
      <c r="J46" s="18"/>
    </row>
    <row r="47" spans="1:10" s="16" customFormat="1" ht="20" customHeight="1" x14ac:dyDescent="0.2">
      <c r="A47" s="3">
        <v>5000</v>
      </c>
      <c r="B47" s="3">
        <v>120</v>
      </c>
      <c r="C47" s="3" t="s">
        <v>14</v>
      </c>
      <c r="D47" s="3">
        <v>6</v>
      </c>
      <c r="E47" s="17" t="s">
        <v>34</v>
      </c>
      <c r="F47" s="3">
        <v>798</v>
      </c>
      <c r="G47" s="5">
        <f t="shared" si="0"/>
        <v>23975021.386666667</v>
      </c>
      <c r="H47" s="6">
        <f t="shared" si="1"/>
        <v>11987510.693333333</v>
      </c>
      <c r="I47" s="6">
        <v>35962532.079999998</v>
      </c>
      <c r="J47" s="18"/>
    </row>
    <row r="48" spans="1:10" s="16" customFormat="1" ht="20" customHeight="1" x14ac:dyDescent="0.2">
      <c r="A48" s="3">
        <v>5000</v>
      </c>
      <c r="B48" s="3">
        <v>210</v>
      </c>
      <c r="C48" s="3" t="s">
        <v>14</v>
      </c>
      <c r="D48" s="3">
        <v>6</v>
      </c>
      <c r="E48" s="7" t="s">
        <v>16</v>
      </c>
      <c r="F48" s="3">
        <v>0</v>
      </c>
      <c r="G48" s="5">
        <f t="shared" si="0"/>
        <v>2594097.3133333335</v>
      </c>
      <c r="H48" s="6">
        <f t="shared" si="1"/>
        <v>1297048.6566666667</v>
      </c>
      <c r="I48" s="6">
        <v>3891145.97</v>
      </c>
      <c r="J48" s="18"/>
    </row>
    <row r="49" spans="1:10" s="16" customFormat="1" ht="20" customHeight="1" x14ac:dyDescent="0.2">
      <c r="A49" s="3">
        <v>5000</v>
      </c>
      <c r="B49" s="3">
        <v>220</v>
      </c>
      <c r="C49" s="3" t="s">
        <v>14</v>
      </c>
      <c r="D49" s="3">
        <v>6</v>
      </c>
      <c r="E49" s="7" t="s">
        <v>17</v>
      </c>
      <c r="F49" s="3">
        <v>0</v>
      </c>
      <c r="G49" s="5">
        <f t="shared" si="0"/>
        <v>1834089.1333333335</v>
      </c>
      <c r="H49" s="6">
        <f t="shared" si="1"/>
        <v>917044.56666666677</v>
      </c>
      <c r="I49" s="6">
        <v>2751133.7</v>
      </c>
      <c r="J49" s="18"/>
    </row>
    <row r="50" spans="1:10" s="16" customFormat="1" ht="20" customHeight="1" x14ac:dyDescent="0.2">
      <c r="A50" s="3">
        <v>5000</v>
      </c>
      <c r="B50" s="3">
        <v>230</v>
      </c>
      <c r="C50" s="3" t="s">
        <v>14</v>
      </c>
      <c r="D50" s="3">
        <v>6</v>
      </c>
      <c r="E50" s="7" t="s">
        <v>35</v>
      </c>
      <c r="F50" s="3">
        <v>0</v>
      </c>
      <c r="G50" s="5">
        <f t="shared" si="0"/>
        <v>3127628</v>
      </c>
      <c r="H50" s="6">
        <f t="shared" si="1"/>
        <v>1563814</v>
      </c>
      <c r="I50" s="6">
        <v>4691442</v>
      </c>
      <c r="J50" s="18"/>
    </row>
    <row r="51" spans="1:10" s="16" customFormat="1" ht="20" customHeight="1" x14ac:dyDescent="0.2">
      <c r="A51" s="3">
        <v>5000</v>
      </c>
      <c r="B51" s="3">
        <v>230</v>
      </c>
      <c r="C51" s="3" t="s">
        <v>14</v>
      </c>
      <c r="D51" s="3">
        <v>6</v>
      </c>
      <c r="E51" s="7" t="s">
        <v>23</v>
      </c>
      <c r="F51" s="3">
        <v>0</v>
      </c>
      <c r="G51" s="5">
        <f t="shared" si="0"/>
        <v>15823.513333333334</v>
      </c>
      <c r="H51" s="6">
        <f t="shared" si="1"/>
        <v>7911.7566666666671</v>
      </c>
      <c r="I51" s="6">
        <v>23735.27</v>
      </c>
      <c r="J51" s="18"/>
    </row>
    <row r="52" spans="1:10" s="16" customFormat="1" ht="20" customHeight="1" x14ac:dyDescent="0.2">
      <c r="A52" s="3">
        <v>5000</v>
      </c>
      <c r="B52" s="3">
        <v>240</v>
      </c>
      <c r="C52" s="3" t="s">
        <v>14</v>
      </c>
      <c r="D52" s="3">
        <v>6</v>
      </c>
      <c r="E52" s="7" t="s">
        <v>24</v>
      </c>
      <c r="F52" s="3">
        <v>0</v>
      </c>
      <c r="G52" s="5">
        <f t="shared" si="0"/>
        <v>359625.32</v>
      </c>
      <c r="H52" s="6">
        <f t="shared" si="1"/>
        <v>179812.66</v>
      </c>
      <c r="I52" s="6">
        <v>539437.98</v>
      </c>
      <c r="J52" s="18"/>
    </row>
    <row r="53" spans="1:10" s="16" customFormat="1" ht="20" customHeight="1" x14ac:dyDescent="0.2">
      <c r="A53" s="3">
        <v>5000</v>
      </c>
      <c r="B53" s="3">
        <v>750</v>
      </c>
      <c r="C53" s="3" t="s">
        <v>14</v>
      </c>
      <c r="D53" s="3">
        <v>7</v>
      </c>
      <c r="E53" s="17" t="s">
        <v>36</v>
      </c>
      <c r="F53" s="3">
        <f>87+180</f>
        <v>267</v>
      </c>
      <c r="G53" s="5">
        <f t="shared" si="0"/>
        <v>1055146.2333333334</v>
      </c>
      <c r="H53" s="6">
        <f t="shared" si="1"/>
        <v>527573.1166666667</v>
      </c>
      <c r="I53" s="6">
        <f>512645.37+1070073.98</f>
        <v>1582719.35</v>
      </c>
      <c r="J53" s="18"/>
    </row>
    <row r="54" spans="1:10" s="16" customFormat="1" ht="20" customHeight="1" x14ac:dyDescent="0.2">
      <c r="A54" s="3">
        <v>5000</v>
      </c>
      <c r="B54" s="3">
        <v>210</v>
      </c>
      <c r="C54" s="3" t="s">
        <v>14</v>
      </c>
      <c r="D54" s="3">
        <v>7</v>
      </c>
      <c r="E54" s="7" t="s">
        <v>16</v>
      </c>
      <c r="F54" s="3">
        <v>0</v>
      </c>
      <c r="G54" s="5">
        <f t="shared" si="0"/>
        <v>114166.82</v>
      </c>
      <c r="H54" s="6">
        <f t="shared" si="1"/>
        <v>57083.41</v>
      </c>
      <c r="I54" s="6">
        <f>55468.23+115782</f>
        <v>171250.23</v>
      </c>
      <c r="J54" s="18"/>
    </row>
    <row r="55" spans="1:10" s="16" customFormat="1" ht="20" customHeight="1" x14ac:dyDescent="0.2">
      <c r="A55" s="3">
        <v>5000</v>
      </c>
      <c r="B55" s="3">
        <v>220</v>
      </c>
      <c r="C55" s="3" t="s">
        <v>14</v>
      </c>
      <c r="D55" s="3">
        <v>7</v>
      </c>
      <c r="E55" s="7" t="s">
        <v>17</v>
      </c>
      <c r="F55" s="3">
        <v>0</v>
      </c>
      <c r="G55" s="5">
        <f t="shared" si="0"/>
        <v>80718.686666666661</v>
      </c>
      <c r="H55" s="6">
        <f t="shared" si="1"/>
        <v>40359.343333333331</v>
      </c>
      <c r="I55" s="6">
        <f>39217.37+81860.66</f>
        <v>121078.03</v>
      </c>
    </row>
    <row r="56" spans="1:10" s="16" customFormat="1" ht="20" customHeight="1" x14ac:dyDescent="0.2">
      <c r="A56" s="3">
        <v>5000</v>
      </c>
      <c r="B56" s="3">
        <v>230</v>
      </c>
      <c r="C56" s="3" t="s">
        <v>14</v>
      </c>
      <c r="D56" s="3">
        <v>7</v>
      </c>
      <c r="E56" s="7" t="s">
        <v>35</v>
      </c>
      <c r="F56" s="3">
        <v>0</v>
      </c>
      <c r="G56" s="5">
        <f t="shared" si="0"/>
        <v>1046462</v>
      </c>
      <c r="H56" s="6">
        <f t="shared" si="1"/>
        <v>523231</v>
      </c>
      <c r="I56" s="6">
        <f>511473+1058220</f>
        <v>1569693</v>
      </c>
    </row>
    <row r="57" spans="1:10" s="16" customFormat="1" ht="20" customHeight="1" x14ac:dyDescent="0.2">
      <c r="A57" s="3">
        <v>5000</v>
      </c>
      <c r="B57" s="3">
        <v>230</v>
      </c>
      <c r="C57" s="3" t="s">
        <v>14</v>
      </c>
      <c r="D57" s="3">
        <v>7</v>
      </c>
      <c r="E57" s="7" t="s">
        <v>23</v>
      </c>
      <c r="F57" s="3">
        <v>0</v>
      </c>
      <c r="G57" s="5">
        <f t="shared" si="0"/>
        <v>696.4</v>
      </c>
      <c r="H57" s="6">
        <f t="shared" si="1"/>
        <v>348.2</v>
      </c>
      <c r="I57" s="6">
        <f>338.35+706.25</f>
        <v>1044.5999999999999</v>
      </c>
    </row>
    <row r="58" spans="1:10" s="16" customFormat="1" ht="20" customHeight="1" x14ac:dyDescent="0.2">
      <c r="A58" s="3">
        <v>5000</v>
      </c>
      <c r="B58" s="3">
        <v>240</v>
      </c>
      <c r="C58" s="3" t="s">
        <v>14</v>
      </c>
      <c r="D58" s="3">
        <v>7</v>
      </c>
      <c r="E58" s="7" t="s">
        <v>24</v>
      </c>
      <c r="F58" s="3">
        <v>0</v>
      </c>
      <c r="G58" s="5">
        <f t="shared" si="0"/>
        <v>15827.193333333335</v>
      </c>
      <c r="H58" s="6">
        <f t="shared" si="1"/>
        <v>7913.5966666666673</v>
      </c>
      <c r="I58" s="6">
        <f>7689.68+16051.11</f>
        <v>23740.79</v>
      </c>
    </row>
    <row r="59" spans="1:10" s="16" customFormat="1" ht="20" customHeight="1" x14ac:dyDescent="0.2">
      <c r="A59" s="3">
        <v>6120</v>
      </c>
      <c r="B59" s="3">
        <v>130</v>
      </c>
      <c r="C59" s="3" t="s">
        <v>14</v>
      </c>
      <c r="D59" s="3">
        <v>8</v>
      </c>
      <c r="E59" s="17" t="s">
        <v>37</v>
      </c>
      <c r="F59" s="3">
        <v>0</v>
      </c>
      <c r="G59" s="5">
        <f t="shared" si="0"/>
        <v>177260.06666666665</v>
      </c>
      <c r="H59" s="6">
        <f t="shared" si="1"/>
        <v>88630.033333333326</v>
      </c>
      <c r="I59" s="6">
        <v>265890.09999999998</v>
      </c>
    </row>
    <row r="60" spans="1:10" s="16" customFormat="1" ht="20" customHeight="1" x14ac:dyDescent="0.2">
      <c r="A60" s="3">
        <v>6120</v>
      </c>
      <c r="B60" s="3">
        <v>210</v>
      </c>
      <c r="C60" s="3" t="s">
        <v>14</v>
      </c>
      <c r="D60" s="3">
        <v>8</v>
      </c>
      <c r="E60" s="7" t="s">
        <v>16</v>
      </c>
      <c r="F60" s="3">
        <v>0</v>
      </c>
      <c r="G60" s="5">
        <f t="shared" si="0"/>
        <v>19179.54</v>
      </c>
      <c r="H60" s="6">
        <f t="shared" si="1"/>
        <v>9589.77</v>
      </c>
      <c r="I60" s="6">
        <v>28769.31</v>
      </c>
    </row>
    <row r="61" spans="1:10" s="16" customFormat="1" ht="20" customHeight="1" x14ac:dyDescent="0.2">
      <c r="A61" s="3">
        <v>6120</v>
      </c>
      <c r="B61" s="3">
        <v>220</v>
      </c>
      <c r="C61" s="3" t="s">
        <v>14</v>
      </c>
      <c r="D61" s="3">
        <v>8</v>
      </c>
      <c r="E61" s="7" t="s">
        <v>17</v>
      </c>
      <c r="F61" s="3">
        <v>0</v>
      </c>
      <c r="G61" s="5">
        <f t="shared" si="0"/>
        <v>13560.393333333333</v>
      </c>
      <c r="H61" s="6">
        <f t="shared" si="1"/>
        <v>6780.1966666666667</v>
      </c>
      <c r="I61" s="6">
        <v>20340.59</v>
      </c>
    </row>
    <row r="62" spans="1:10" s="16" customFormat="1" ht="20" customHeight="1" x14ac:dyDescent="0.2">
      <c r="A62" s="3">
        <v>5000</v>
      </c>
      <c r="B62" s="3">
        <v>120</v>
      </c>
      <c r="C62" s="3" t="s">
        <v>14</v>
      </c>
      <c r="D62" s="3">
        <v>9</v>
      </c>
      <c r="E62" s="17" t="s">
        <v>38</v>
      </c>
      <c r="F62" s="3">
        <v>0</v>
      </c>
      <c r="G62" s="5">
        <f t="shared" si="0"/>
        <v>269105.53999999998</v>
      </c>
      <c r="H62" s="6">
        <f t="shared" si="1"/>
        <v>134552.76999999999</v>
      </c>
      <c r="I62" s="6">
        <f>134552.77*3</f>
        <v>403658.30999999994</v>
      </c>
    </row>
    <row r="63" spans="1:10" s="16" customFormat="1" ht="20" customHeight="1" x14ac:dyDescent="0.2">
      <c r="A63" s="3">
        <v>5000</v>
      </c>
      <c r="B63" s="3">
        <v>210</v>
      </c>
      <c r="C63" s="3" t="s">
        <v>14</v>
      </c>
      <c r="D63" s="3">
        <v>9</v>
      </c>
      <c r="E63" s="7" t="s">
        <v>39</v>
      </c>
      <c r="F63" s="3">
        <v>0</v>
      </c>
      <c r="G63" s="5">
        <f t="shared" si="0"/>
        <v>29117.22</v>
      </c>
      <c r="H63" s="6">
        <f t="shared" si="1"/>
        <v>14558.61</v>
      </c>
      <c r="I63" s="6">
        <f>14558.61*3</f>
        <v>43675.83</v>
      </c>
    </row>
    <row r="64" spans="1:10" s="16" customFormat="1" ht="20" customHeight="1" x14ac:dyDescent="0.2">
      <c r="A64" s="3">
        <v>5000</v>
      </c>
      <c r="B64" s="3">
        <v>220</v>
      </c>
      <c r="C64" s="3" t="s">
        <v>14</v>
      </c>
      <c r="D64" s="3">
        <v>9</v>
      </c>
      <c r="E64" s="7" t="s">
        <v>40</v>
      </c>
      <c r="F64" s="3">
        <v>0</v>
      </c>
      <c r="G64" s="5">
        <f t="shared" si="0"/>
        <v>20586.393333333337</v>
      </c>
      <c r="H64" s="6">
        <f t="shared" si="1"/>
        <v>10293.196666666669</v>
      </c>
      <c r="I64" s="6">
        <f>(10293.2*3)-0.01</f>
        <v>30879.590000000004</v>
      </c>
    </row>
    <row r="65" spans="1:14" s="16" customFormat="1" ht="20" customHeight="1" x14ac:dyDescent="0.2">
      <c r="A65" s="3">
        <v>6120</v>
      </c>
      <c r="B65" s="3">
        <v>130</v>
      </c>
      <c r="C65" s="3" t="s">
        <v>14</v>
      </c>
      <c r="D65" s="3">
        <v>9</v>
      </c>
      <c r="E65" s="17" t="s">
        <v>38</v>
      </c>
      <c r="F65" s="3">
        <v>0</v>
      </c>
      <c r="G65" s="5">
        <f t="shared" si="0"/>
        <v>36039.08</v>
      </c>
      <c r="H65" s="6">
        <f t="shared" si="1"/>
        <v>18019.54</v>
      </c>
      <c r="I65" s="6">
        <f>18019.54*3</f>
        <v>54058.62</v>
      </c>
    </row>
    <row r="66" spans="1:14" s="16" customFormat="1" ht="20" customHeight="1" x14ac:dyDescent="0.2">
      <c r="A66" s="3">
        <v>6120</v>
      </c>
      <c r="B66" s="3">
        <v>210</v>
      </c>
      <c r="C66" s="3" t="s">
        <v>14</v>
      </c>
      <c r="D66" s="3">
        <v>9</v>
      </c>
      <c r="E66" s="7" t="s">
        <v>39</v>
      </c>
      <c r="F66" s="3">
        <v>0</v>
      </c>
      <c r="G66" s="5">
        <f t="shared" si="0"/>
        <v>3899.42</v>
      </c>
      <c r="H66" s="6">
        <f t="shared" si="1"/>
        <v>1949.71</v>
      </c>
      <c r="I66" s="6">
        <f>1949.71*3</f>
        <v>5849.13</v>
      </c>
    </row>
    <row r="67" spans="1:14" s="16" customFormat="1" ht="20" customHeight="1" x14ac:dyDescent="0.2">
      <c r="A67" s="3">
        <v>6120</v>
      </c>
      <c r="B67" s="3">
        <v>220</v>
      </c>
      <c r="C67" s="3" t="s">
        <v>14</v>
      </c>
      <c r="D67" s="3">
        <v>9</v>
      </c>
      <c r="E67" s="7" t="s">
        <v>40</v>
      </c>
      <c r="F67" s="3">
        <v>0</v>
      </c>
      <c r="G67" s="5">
        <f t="shared" si="0"/>
        <v>2757</v>
      </c>
      <c r="H67" s="6">
        <f t="shared" si="1"/>
        <v>1378.5</v>
      </c>
      <c r="I67" s="6">
        <f>1378.5*3</f>
        <v>4135.5</v>
      </c>
    </row>
    <row r="68" spans="1:14" s="16" customFormat="1" ht="20" customHeight="1" x14ac:dyDescent="0.2">
      <c r="A68" s="3">
        <v>6300</v>
      </c>
      <c r="B68" s="3">
        <v>120</v>
      </c>
      <c r="C68" s="3" t="s">
        <v>14</v>
      </c>
      <c r="D68" s="3">
        <v>9</v>
      </c>
      <c r="E68" s="17" t="s">
        <v>41</v>
      </c>
      <c r="F68" s="3">
        <v>0</v>
      </c>
      <c r="G68" s="5">
        <f t="shared" si="0"/>
        <v>161162.04</v>
      </c>
      <c r="H68" s="6">
        <f t="shared" si="1"/>
        <v>80581.02</v>
      </c>
      <c r="I68" s="6">
        <f>80581.02*3</f>
        <v>241743.06</v>
      </c>
    </row>
    <row r="69" spans="1:14" s="16" customFormat="1" ht="20" customHeight="1" x14ac:dyDescent="0.2">
      <c r="A69" s="3">
        <v>6300</v>
      </c>
      <c r="B69" s="3">
        <v>210</v>
      </c>
      <c r="C69" s="3" t="s">
        <v>14</v>
      </c>
      <c r="D69" s="3">
        <v>9</v>
      </c>
      <c r="E69" s="7" t="s">
        <v>39</v>
      </c>
      <c r="F69" s="3">
        <v>0</v>
      </c>
      <c r="G69" s="5">
        <f t="shared" si="0"/>
        <v>17437.740000000002</v>
      </c>
      <c r="H69" s="6">
        <f t="shared" si="1"/>
        <v>8718.8700000000008</v>
      </c>
      <c r="I69" s="6">
        <f>8718.87*3</f>
        <v>26156.61</v>
      </c>
    </row>
    <row r="70" spans="1:14" s="16" customFormat="1" ht="20" customHeight="1" x14ac:dyDescent="0.2">
      <c r="A70" s="3">
        <v>6300</v>
      </c>
      <c r="B70" s="3">
        <v>220</v>
      </c>
      <c r="C70" s="3" t="s">
        <v>14</v>
      </c>
      <c r="D70" s="3">
        <v>9</v>
      </c>
      <c r="E70" s="7" t="s">
        <v>40</v>
      </c>
      <c r="F70" s="3">
        <v>0</v>
      </c>
      <c r="G70" s="5">
        <f t="shared" si="0"/>
        <v>12328.9</v>
      </c>
      <c r="H70" s="6">
        <f t="shared" si="1"/>
        <v>6164.45</v>
      </c>
      <c r="I70" s="6">
        <f>6164.45*3</f>
        <v>18493.349999999999</v>
      </c>
    </row>
    <row r="71" spans="1:14" s="16" customFormat="1" ht="20" customHeight="1" x14ac:dyDescent="0.2">
      <c r="A71" s="3">
        <v>6100</v>
      </c>
      <c r="B71" s="3">
        <v>510</v>
      </c>
      <c r="C71" s="3" t="s">
        <v>14</v>
      </c>
      <c r="D71" s="3">
        <v>10</v>
      </c>
      <c r="E71" s="17" t="s">
        <v>42</v>
      </c>
      <c r="F71" s="3">
        <v>0</v>
      </c>
      <c r="G71" s="5">
        <f t="shared" si="0"/>
        <v>355735.33333333331</v>
      </c>
      <c r="H71" s="6">
        <f t="shared" si="1"/>
        <v>177867.66666666666</v>
      </c>
      <c r="I71" s="6">
        <v>533603</v>
      </c>
      <c r="L71" s="19"/>
      <c r="M71" s="19"/>
    </row>
    <row r="72" spans="1:14" s="16" customFormat="1" ht="20" customHeight="1" x14ac:dyDescent="0.2">
      <c r="A72" s="3">
        <v>7800</v>
      </c>
      <c r="B72" s="3">
        <v>160</v>
      </c>
      <c r="C72" s="3" t="s">
        <v>14</v>
      </c>
      <c r="D72" s="3">
        <v>11</v>
      </c>
      <c r="E72" s="17" t="s">
        <v>43</v>
      </c>
      <c r="F72" s="3">
        <v>0</v>
      </c>
      <c r="G72" s="5">
        <f t="shared" si="0"/>
        <v>126614.33333333333</v>
      </c>
      <c r="H72" s="6">
        <f t="shared" si="1"/>
        <v>63307.166666666664</v>
      </c>
      <c r="I72" s="6">
        <v>189921.5</v>
      </c>
      <c r="K72" s="18"/>
      <c r="L72" s="18"/>
      <c r="M72" s="18"/>
      <c r="N72" s="18"/>
    </row>
    <row r="73" spans="1:14" s="16" customFormat="1" ht="20" customHeight="1" x14ac:dyDescent="0.2">
      <c r="A73" s="3">
        <v>7800</v>
      </c>
      <c r="B73" s="3">
        <v>210</v>
      </c>
      <c r="C73" s="3" t="s">
        <v>14</v>
      </c>
      <c r="D73" s="3">
        <v>11</v>
      </c>
      <c r="E73" s="7" t="s">
        <v>39</v>
      </c>
      <c r="F73" s="3">
        <v>0</v>
      </c>
      <c r="G73" s="5">
        <f t="shared" si="0"/>
        <v>13699.673333333332</v>
      </c>
      <c r="H73" s="6">
        <f t="shared" si="1"/>
        <v>6849.8366666666661</v>
      </c>
      <c r="I73" s="6">
        <v>20549.509999999998</v>
      </c>
    </row>
    <row r="74" spans="1:14" s="16" customFormat="1" ht="20" customHeight="1" x14ac:dyDescent="0.2">
      <c r="A74" s="3">
        <v>7800</v>
      </c>
      <c r="B74" s="3">
        <v>220</v>
      </c>
      <c r="C74" s="3" t="s">
        <v>14</v>
      </c>
      <c r="D74" s="3">
        <v>11</v>
      </c>
      <c r="E74" s="7" t="s">
        <v>40</v>
      </c>
      <c r="F74" s="3">
        <v>0</v>
      </c>
      <c r="G74" s="5">
        <f t="shared" si="0"/>
        <v>9685.9933333333338</v>
      </c>
      <c r="H74" s="6">
        <f t="shared" si="1"/>
        <v>4842.9966666666669</v>
      </c>
      <c r="I74" s="6">
        <v>14528.99</v>
      </c>
    </row>
    <row r="75" spans="1:14" s="16" customFormat="1" ht="20" customHeight="1" x14ac:dyDescent="0.2">
      <c r="A75" s="3">
        <v>8100</v>
      </c>
      <c r="B75" s="3">
        <v>160</v>
      </c>
      <c r="C75" s="3" t="s">
        <v>14</v>
      </c>
      <c r="D75" s="3">
        <v>11</v>
      </c>
      <c r="E75" s="17" t="s">
        <v>44</v>
      </c>
      <c r="F75" s="3">
        <v>0</v>
      </c>
      <c r="G75" s="5">
        <f t="shared" si="0"/>
        <v>16881.913333333334</v>
      </c>
      <c r="H75" s="6">
        <f t="shared" si="1"/>
        <v>8440.9566666666669</v>
      </c>
      <c r="I75" s="6">
        <v>25322.87</v>
      </c>
    </row>
    <row r="76" spans="1:14" s="16" customFormat="1" ht="20" customHeight="1" x14ac:dyDescent="0.2">
      <c r="A76" s="3">
        <v>8100</v>
      </c>
      <c r="B76" s="3">
        <v>210</v>
      </c>
      <c r="C76" s="3" t="s">
        <v>14</v>
      </c>
      <c r="D76" s="3">
        <v>11</v>
      </c>
      <c r="E76" s="7" t="s">
        <v>39</v>
      </c>
      <c r="F76" s="3">
        <v>0</v>
      </c>
      <c r="G76" s="5">
        <f t="shared" si="0"/>
        <v>1826.62</v>
      </c>
      <c r="H76" s="6">
        <f t="shared" si="1"/>
        <v>913.31</v>
      </c>
      <c r="I76" s="6">
        <v>2739.93</v>
      </c>
    </row>
    <row r="77" spans="1:14" s="16" customFormat="1" ht="20" customHeight="1" x14ac:dyDescent="0.2">
      <c r="A77" s="3">
        <v>8100</v>
      </c>
      <c r="B77" s="3">
        <v>220</v>
      </c>
      <c r="C77" s="3" t="s">
        <v>14</v>
      </c>
      <c r="D77" s="3">
        <v>11</v>
      </c>
      <c r="E77" s="7" t="s">
        <v>40</v>
      </c>
      <c r="F77" s="3">
        <v>0</v>
      </c>
      <c r="G77" s="5">
        <f t="shared" si="0"/>
        <v>1291.4666666666667</v>
      </c>
      <c r="H77" s="6">
        <f t="shared" si="1"/>
        <v>645.73333333333335</v>
      </c>
      <c r="I77" s="6">
        <v>1937.2</v>
      </c>
    </row>
    <row r="78" spans="1:14" s="16" customFormat="1" ht="20" customHeight="1" x14ac:dyDescent="0.2">
      <c r="A78" s="3">
        <v>8200</v>
      </c>
      <c r="B78" s="3">
        <v>160</v>
      </c>
      <c r="C78" s="3" t="s">
        <v>14</v>
      </c>
      <c r="D78" s="3">
        <v>11</v>
      </c>
      <c r="E78" s="17" t="s">
        <v>45</v>
      </c>
      <c r="F78" s="3">
        <v>0</v>
      </c>
      <c r="G78" s="5">
        <f t="shared" si="0"/>
        <v>25322.866666666669</v>
      </c>
      <c r="H78" s="6">
        <f t="shared" si="1"/>
        <v>12661.433333333334</v>
      </c>
      <c r="I78" s="6">
        <v>37984.300000000003</v>
      </c>
    </row>
    <row r="79" spans="1:14" s="16" customFormat="1" ht="20" customHeight="1" x14ac:dyDescent="0.2">
      <c r="A79" s="3">
        <v>8200</v>
      </c>
      <c r="B79" s="3">
        <v>210</v>
      </c>
      <c r="C79" s="3" t="s">
        <v>14</v>
      </c>
      <c r="D79" s="3">
        <v>11</v>
      </c>
      <c r="E79" s="7" t="s">
        <v>39</v>
      </c>
      <c r="F79" s="3">
        <v>0</v>
      </c>
      <c r="G79" s="5">
        <f t="shared" si="0"/>
        <v>2739.9333333333329</v>
      </c>
      <c r="H79" s="6">
        <f t="shared" si="1"/>
        <v>1369.9666666666665</v>
      </c>
      <c r="I79" s="6">
        <v>4109.8999999999996</v>
      </c>
    </row>
    <row r="80" spans="1:14" s="16" customFormat="1" ht="20" customHeight="1" x14ac:dyDescent="0.2">
      <c r="A80" s="3">
        <v>8200</v>
      </c>
      <c r="B80" s="3">
        <v>220</v>
      </c>
      <c r="C80" s="3" t="s">
        <v>14</v>
      </c>
      <c r="D80" s="3">
        <v>11</v>
      </c>
      <c r="E80" s="7" t="s">
        <v>40</v>
      </c>
      <c r="F80" s="3">
        <v>0</v>
      </c>
      <c r="G80" s="5">
        <f t="shared" si="0"/>
        <v>1937.2</v>
      </c>
      <c r="H80" s="6">
        <f t="shared" si="1"/>
        <v>968.6</v>
      </c>
      <c r="I80" s="6">
        <v>2905.8</v>
      </c>
    </row>
    <row r="81" spans="1:9" s="16" customFormat="1" ht="20" customHeight="1" x14ac:dyDescent="0.2">
      <c r="A81" s="3">
        <v>5200</v>
      </c>
      <c r="B81" s="3">
        <v>311</v>
      </c>
      <c r="C81" s="3" t="s">
        <v>14</v>
      </c>
      <c r="D81" s="3">
        <v>12</v>
      </c>
      <c r="E81" s="17" t="s">
        <v>46</v>
      </c>
      <c r="F81" s="3">
        <v>0</v>
      </c>
      <c r="G81" s="5">
        <f t="shared" si="0"/>
        <v>871958</v>
      </c>
      <c r="H81" s="6">
        <f t="shared" si="1"/>
        <v>435979</v>
      </c>
      <c r="I81" s="6">
        <v>1307937</v>
      </c>
    </row>
    <row r="82" spans="1:9" s="16" customFormat="1" ht="20" customHeight="1" x14ac:dyDescent="0.2">
      <c r="A82" s="3">
        <v>5000</v>
      </c>
      <c r="B82" s="3">
        <v>120</v>
      </c>
      <c r="C82" s="3" t="s">
        <v>14</v>
      </c>
      <c r="D82" s="3">
        <v>13</v>
      </c>
      <c r="E82" s="17" t="s">
        <v>47</v>
      </c>
      <c r="F82" s="3">
        <v>0</v>
      </c>
      <c r="G82" s="5">
        <f t="shared" si="0"/>
        <v>51600</v>
      </c>
      <c r="H82" s="6">
        <f t="shared" si="1"/>
        <v>25800</v>
      </c>
      <c r="I82" s="6">
        <v>77400</v>
      </c>
    </row>
    <row r="83" spans="1:9" s="16" customFormat="1" ht="20" customHeight="1" x14ac:dyDescent="0.2">
      <c r="A83" s="3">
        <v>5000</v>
      </c>
      <c r="B83" s="3">
        <v>210</v>
      </c>
      <c r="C83" s="3" t="s">
        <v>14</v>
      </c>
      <c r="D83" s="3">
        <v>13</v>
      </c>
      <c r="E83" s="7" t="s">
        <v>39</v>
      </c>
      <c r="F83" s="3">
        <v>0</v>
      </c>
      <c r="G83" s="5">
        <f t="shared" si="0"/>
        <v>4400</v>
      </c>
      <c r="H83" s="6">
        <f t="shared" si="1"/>
        <v>2200</v>
      </c>
      <c r="I83" s="6">
        <v>6600</v>
      </c>
    </row>
    <row r="84" spans="1:9" s="16" customFormat="1" ht="20" customHeight="1" x14ac:dyDescent="0.2">
      <c r="A84" s="3">
        <v>5000</v>
      </c>
      <c r="B84" s="3">
        <v>220</v>
      </c>
      <c r="C84" s="3" t="s">
        <v>14</v>
      </c>
      <c r="D84" s="3">
        <v>13</v>
      </c>
      <c r="E84" s="7" t="s">
        <v>40</v>
      </c>
      <c r="F84" s="3">
        <v>0</v>
      </c>
      <c r="G84" s="5">
        <f t="shared" si="0"/>
        <v>4000</v>
      </c>
      <c r="H84" s="6">
        <f t="shared" si="1"/>
        <v>2000</v>
      </c>
      <c r="I84" s="6">
        <v>6000</v>
      </c>
    </row>
    <row r="85" spans="1:9" s="16" customFormat="1" ht="20" customHeight="1" x14ac:dyDescent="0.2">
      <c r="A85" s="3">
        <v>5000</v>
      </c>
      <c r="B85" s="3">
        <v>120</v>
      </c>
      <c r="C85" s="3" t="s">
        <v>14</v>
      </c>
      <c r="D85" s="3">
        <v>14</v>
      </c>
      <c r="E85" s="17" t="s">
        <v>48</v>
      </c>
      <c r="F85" s="3">
        <v>0</v>
      </c>
      <c r="G85" s="5">
        <f t="shared" si="0"/>
        <v>19600</v>
      </c>
      <c r="H85" s="6">
        <f t="shared" si="1"/>
        <v>9800</v>
      </c>
      <c r="I85" s="6">
        <v>29400</v>
      </c>
    </row>
    <row r="86" spans="1:9" s="16" customFormat="1" ht="20" customHeight="1" x14ac:dyDescent="0.2">
      <c r="A86" s="3">
        <v>5000</v>
      </c>
      <c r="B86" s="3">
        <v>210</v>
      </c>
      <c r="C86" s="3" t="s">
        <v>14</v>
      </c>
      <c r="D86" s="3">
        <v>14</v>
      </c>
      <c r="E86" s="7" t="s">
        <v>39</v>
      </c>
      <c r="F86" s="3">
        <v>0</v>
      </c>
      <c r="G86" s="5">
        <f t="shared" si="0"/>
        <v>1200</v>
      </c>
      <c r="H86" s="6">
        <f t="shared" si="1"/>
        <v>600</v>
      </c>
      <c r="I86" s="6">
        <v>1800</v>
      </c>
    </row>
    <row r="87" spans="1:9" s="16" customFormat="1" ht="20" customHeight="1" x14ac:dyDescent="0.2">
      <c r="A87" s="3">
        <v>5000</v>
      </c>
      <c r="B87" s="3">
        <v>220</v>
      </c>
      <c r="C87" s="3" t="s">
        <v>14</v>
      </c>
      <c r="D87" s="3">
        <v>14</v>
      </c>
      <c r="E87" s="7" t="s">
        <v>40</v>
      </c>
      <c r="F87" s="3">
        <v>0</v>
      </c>
      <c r="G87" s="5">
        <f t="shared" ref="G87:G232" si="2">+I87/3*2</f>
        <v>1200</v>
      </c>
      <c r="H87" s="6">
        <f t="shared" ref="H87:H232" si="3">+I87/3</f>
        <v>600</v>
      </c>
      <c r="I87" s="6">
        <v>1800</v>
      </c>
    </row>
    <row r="88" spans="1:9" s="16" customFormat="1" ht="20" customHeight="1" x14ac:dyDescent="0.2">
      <c r="A88" s="3">
        <v>5100</v>
      </c>
      <c r="B88" s="3">
        <v>510</v>
      </c>
      <c r="C88" s="3" t="s">
        <v>14</v>
      </c>
      <c r="D88" s="3">
        <v>15</v>
      </c>
      <c r="E88" s="17" t="s">
        <v>49</v>
      </c>
      <c r="F88" s="3">
        <v>0</v>
      </c>
      <c r="G88" s="5">
        <f t="shared" si="2"/>
        <v>346068</v>
      </c>
      <c r="H88" s="6">
        <f t="shared" si="3"/>
        <v>173034</v>
      </c>
      <c r="I88" s="6">
        <v>519102</v>
      </c>
    </row>
    <row r="89" spans="1:9" s="16" customFormat="1" ht="20" customHeight="1" x14ac:dyDescent="0.2">
      <c r="A89" s="3">
        <v>5100</v>
      </c>
      <c r="B89" s="3">
        <v>731</v>
      </c>
      <c r="C89" s="3" t="s">
        <v>14</v>
      </c>
      <c r="D89" s="3">
        <v>16</v>
      </c>
      <c r="E89" s="17" t="s">
        <v>50</v>
      </c>
      <c r="F89" s="3">
        <v>0</v>
      </c>
      <c r="G89" s="5">
        <f t="shared" si="2"/>
        <v>100000</v>
      </c>
      <c r="H89" s="6">
        <f t="shared" si="3"/>
        <v>50000</v>
      </c>
      <c r="I89" s="6">
        <v>150000</v>
      </c>
    </row>
    <row r="90" spans="1:9" s="16" customFormat="1" ht="20" customHeight="1" x14ac:dyDescent="0.2">
      <c r="A90" s="3">
        <v>5000</v>
      </c>
      <c r="B90" s="3">
        <v>311</v>
      </c>
      <c r="C90" s="3" t="s">
        <v>14</v>
      </c>
      <c r="D90" s="3">
        <v>17</v>
      </c>
      <c r="E90" s="17" t="s">
        <v>51</v>
      </c>
      <c r="F90" s="3">
        <v>0</v>
      </c>
      <c r="G90" s="5">
        <f t="shared" si="2"/>
        <v>860000</v>
      </c>
      <c r="H90" s="6">
        <f t="shared" si="3"/>
        <v>430000</v>
      </c>
      <c r="I90" s="6">
        <f>430000*3</f>
        <v>1290000</v>
      </c>
    </row>
    <row r="91" spans="1:9" s="16" customFormat="1" ht="20" customHeight="1" x14ac:dyDescent="0.2">
      <c r="A91" s="3">
        <v>6500</v>
      </c>
      <c r="B91" s="3">
        <v>369</v>
      </c>
      <c r="C91" s="3" t="s">
        <v>14</v>
      </c>
      <c r="D91" s="3">
        <v>17</v>
      </c>
      <c r="E91" s="17" t="s">
        <v>52</v>
      </c>
      <c r="F91" s="3">
        <v>0</v>
      </c>
      <c r="G91" s="5">
        <f t="shared" si="2"/>
        <v>140000</v>
      </c>
      <c r="H91" s="6">
        <f t="shared" si="3"/>
        <v>70000</v>
      </c>
      <c r="I91" s="6">
        <f>70000*3</f>
        <v>210000</v>
      </c>
    </row>
    <row r="92" spans="1:9" s="16" customFormat="1" ht="20" customHeight="1" x14ac:dyDescent="0.2">
      <c r="A92" s="3">
        <v>5000</v>
      </c>
      <c r="B92" s="3">
        <v>311</v>
      </c>
      <c r="C92" s="3" t="s">
        <v>14</v>
      </c>
      <c r="D92" s="3">
        <v>18</v>
      </c>
      <c r="E92" s="17" t="s">
        <v>53</v>
      </c>
      <c r="F92" s="3">
        <v>0</v>
      </c>
      <c r="G92" s="5">
        <f t="shared" si="2"/>
        <v>2000</v>
      </c>
      <c r="H92" s="6">
        <f t="shared" si="3"/>
        <v>1000</v>
      </c>
      <c r="I92" s="6">
        <v>3000</v>
      </c>
    </row>
    <row r="93" spans="1:9" s="16" customFormat="1" ht="20" customHeight="1" x14ac:dyDescent="0.2">
      <c r="A93" s="3">
        <v>5000</v>
      </c>
      <c r="B93" s="3">
        <v>332</v>
      </c>
      <c r="C93" s="3" t="s">
        <v>14</v>
      </c>
      <c r="D93" s="3">
        <v>18</v>
      </c>
      <c r="E93" s="17" t="s">
        <v>54</v>
      </c>
      <c r="F93" s="3">
        <v>0</v>
      </c>
      <c r="G93" s="5">
        <f t="shared" si="2"/>
        <v>4000</v>
      </c>
      <c r="H93" s="6">
        <f t="shared" si="3"/>
        <v>2000</v>
      </c>
      <c r="I93" s="6">
        <v>6000</v>
      </c>
    </row>
    <row r="94" spans="1:9" s="16" customFormat="1" ht="20" customHeight="1" x14ac:dyDescent="0.2">
      <c r="A94" s="3">
        <v>5000</v>
      </c>
      <c r="B94" s="3">
        <v>510</v>
      </c>
      <c r="C94" s="3" t="s">
        <v>14</v>
      </c>
      <c r="D94" s="3">
        <v>18</v>
      </c>
      <c r="E94" s="17" t="s">
        <v>55</v>
      </c>
      <c r="F94" s="3">
        <v>0</v>
      </c>
      <c r="G94" s="5">
        <f t="shared" si="2"/>
        <v>2000</v>
      </c>
      <c r="H94" s="6">
        <f t="shared" si="3"/>
        <v>1000</v>
      </c>
      <c r="I94" s="6">
        <v>3000</v>
      </c>
    </row>
    <row r="95" spans="1:9" s="16" customFormat="1" ht="20" customHeight="1" x14ac:dyDescent="0.2">
      <c r="A95" s="3">
        <v>5000</v>
      </c>
      <c r="B95" s="3">
        <v>644</v>
      </c>
      <c r="C95" s="3" t="s">
        <v>14</v>
      </c>
      <c r="D95" s="3">
        <v>18</v>
      </c>
      <c r="E95" s="17" t="s">
        <v>56</v>
      </c>
      <c r="F95" s="3">
        <v>0</v>
      </c>
      <c r="G95" s="5">
        <f t="shared" si="2"/>
        <v>10000</v>
      </c>
      <c r="H95" s="6">
        <f t="shared" si="3"/>
        <v>5000</v>
      </c>
      <c r="I95" s="6">
        <v>15000</v>
      </c>
    </row>
    <row r="96" spans="1:9" s="16" customFormat="1" ht="20" customHeight="1" x14ac:dyDescent="0.2">
      <c r="A96" s="3">
        <v>6300</v>
      </c>
      <c r="B96" s="3">
        <v>372</v>
      </c>
      <c r="C96" s="3" t="s">
        <v>14</v>
      </c>
      <c r="D96" s="3">
        <v>18</v>
      </c>
      <c r="E96" s="17" t="s">
        <v>57</v>
      </c>
      <c r="F96" s="3">
        <v>0</v>
      </c>
      <c r="G96" s="5">
        <f t="shared" si="2"/>
        <v>200</v>
      </c>
      <c r="H96" s="6">
        <f t="shared" si="3"/>
        <v>100</v>
      </c>
      <c r="I96" s="6">
        <v>300</v>
      </c>
    </row>
    <row r="97" spans="1:9" s="16" customFormat="1" ht="20" customHeight="1" x14ac:dyDescent="0.2">
      <c r="A97" s="3">
        <v>6300</v>
      </c>
      <c r="B97" s="3">
        <v>375</v>
      </c>
      <c r="C97" s="3" t="s">
        <v>14</v>
      </c>
      <c r="D97" s="3">
        <v>18</v>
      </c>
      <c r="E97" s="17" t="s">
        <v>58</v>
      </c>
      <c r="F97" s="3">
        <v>0</v>
      </c>
      <c r="G97" s="5">
        <f t="shared" si="2"/>
        <v>8000</v>
      </c>
      <c r="H97" s="6">
        <f t="shared" si="3"/>
        <v>4000</v>
      </c>
      <c r="I97" s="6">
        <v>12000</v>
      </c>
    </row>
    <row r="98" spans="1:9" s="16" customFormat="1" ht="20" customHeight="1" x14ac:dyDescent="0.2">
      <c r="A98" s="3">
        <v>6300</v>
      </c>
      <c r="B98" s="3">
        <v>395</v>
      </c>
      <c r="C98" s="3" t="s">
        <v>14</v>
      </c>
      <c r="D98" s="3">
        <v>18</v>
      </c>
      <c r="E98" s="17" t="s">
        <v>59</v>
      </c>
      <c r="F98" s="3">
        <v>0</v>
      </c>
      <c r="G98" s="5">
        <f t="shared" si="2"/>
        <v>200</v>
      </c>
      <c r="H98" s="6">
        <f t="shared" si="3"/>
        <v>100</v>
      </c>
      <c r="I98" s="6">
        <v>300</v>
      </c>
    </row>
    <row r="99" spans="1:9" s="16" customFormat="1" ht="20" customHeight="1" x14ac:dyDescent="0.2">
      <c r="A99" s="3">
        <v>5200</v>
      </c>
      <c r="B99" s="3">
        <v>120</v>
      </c>
      <c r="C99" s="3" t="s">
        <v>14</v>
      </c>
      <c r="D99" s="3">
        <v>18</v>
      </c>
      <c r="E99" s="17" t="s">
        <v>60</v>
      </c>
      <c r="F99" s="3">
        <v>0</v>
      </c>
      <c r="G99" s="5">
        <f t="shared" si="2"/>
        <v>300000</v>
      </c>
      <c r="H99" s="6">
        <f t="shared" si="3"/>
        <v>150000</v>
      </c>
      <c r="I99" s="6">
        <f>150000*3</f>
        <v>450000</v>
      </c>
    </row>
    <row r="100" spans="1:9" s="16" customFormat="1" ht="20" customHeight="1" x14ac:dyDescent="0.2">
      <c r="A100" s="3">
        <v>5200</v>
      </c>
      <c r="B100" s="3">
        <v>210</v>
      </c>
      <c r="C100" s="3" t="s">
        <v>14</v>
      </c>
      <c r="D100" s="3">
        <v>18</v>
      </c>
      <c r="E100" s="7" t="s">
        <v>39</v>
      </c>
      <c r="F100" s="3">
        <v>0</v>
      </c>
      <c r="G100" s="5">
        <f t="shared" si="2"/>
        <v>30000</v>
      </c>
      <c r="H100" s="6">
        <f t="shared" si="3"/>
        <v>15000</v>
      </c>
      <c r="I100" s="6">
        <f>15000*3</f>
        <v>45000</v>
      </c>
    </row>
    <row r="101" spans="1:9" s="16" customFormat="1" ht="20" customHeight="1" x14ac:dyDescent="0.2">
      <c r="A101" s="3">
        <v>5200</v>
      </c>
      <c r="B101" s="3">
        <v>220</v>
      </c>
      <c r="C101" s="3" t="s">
        <v>14</v>
      </c>
      <c r="D101" s="3">
        <v>18</v>
      </c>
      <c r="E101" s="7" t="s">
        <v>40</v>
      </c>
      <c r="F101" s="3">
        <v>0</v>
      </c>
      <c r="G101" s="5">
        <f t="shared" si="2"/>
        <v>30000</v>
      </c>
      <c r="H101" s="6">
        <f t="shared" si="3"/>
        <v>15000</v>
      </c>
      <c r="I101" s="6">
        <f>15000*3</f>
        <v>45000</v>
      </c>
    </row>
    <row r="102" spans="1:9" s="16" customFormat="1" ht="20" customHeight="1" x14ac:dyDescent="0.2">
      <c r="A102" s="3">
        <v>7720</v>
      </c>
      <c r="B102" s="3">
        <v>160</v>
      </c>
      <c r="C102" s="3" t="s">
        <v>14</v>
      </c>
      <c r="D102" s="3">
        <v>19</v>
      </c>
      <c r="E102" s="17" t="s">
        <v>61</v>
      </c>
      <c r="F102" s="3">
        <v>1</v>
      </c>
      <c r="G102" s="5">
        <f t="shared" si="2"/>
        <v>122758</v>
      </c>
      <c r="H102" s="6">
        <f t="shared" si="3"/>
        <v>61379</v>
      </c>
      <c r="I102" s="6">
        <f>61379*3</f>
        <v>184137</v>
      </c>
    </row>
    <row r="103" spans="1:9" s="16" customFormat="1" ht="20" customHeight="1" x14ac:dyDescent="0.2">
      <c r="A103" s="3">
        <v>7720</v>
      </c>
      <c r="B103" s="3">
        <v>210</v>
      </c>
      <c r="C103" s="3" t="s">
        <v>14</v>
      </c>
      <c r="D103" s="3">
        <v>19</v>
      </c>
      <c r="E103" s="7" t="s">
        <v>16</v>
      </c>
      <c r="F103" s="3">
        <v>0</v>
      </c>
      <c r="G103" s="5">
        <f t="shared" si="2"/>
        <v>13282.42</v>
      </c>
      <c r="H103" s="6">
        <f t="shared" si="3"/>
        <v>6641.21</v>
      </c>
      <c r="I103" s="6">
        <f>6641.21*3</f>
        <v>19923.63</v>
      </c>
    </row>
    <row r="104" spans="1:9" s="16" customFormat="1" ht="20" customHeight="1" x14ac:dyDescent="0.2">
      <c r="A104" s="3">
        <v>7720</v>
      </c>
      <c r="B104" s="3">
        <v>220</v>
      </c>
      <c r="C104" s="3" t="s">
        <v>14</v>
      </c>
      <c r="D104" s="3">
        <v>19</v>
      </c>
      <c r="E104" s="7" t="s">
        <v>17</v>
      </c>
      <c r="F104" s="3">
        <v>0</v>
      </c>
      <c r="G104" s="5">
        <f t="shared" si="2"/>
        <v>9390.98</v>
      </c>
      <c r="H104" s="6">
        <f t="shared" si="3"/>
        <v>4695.49</v>
      </c>
      <c r="I104" s="6">
        <f>4695.49*3</f>
        <v>14086.47</v>
      </c>
    </row>
    <row r="105" spans="1:9" s="16" customFormat="1" ht="20" customHeight="1" x14ac:dyDescent="0.2">
      <c r="A105" s="3">
        <v>7720</v>
      </c>
      <c r="B105" s="3">
        <v>230</v>
      </c>
      <c r="C105" s="3" t="s">
        <v>14</v>
      </c>
      <c r="D105" s="3">
        <v>19</v>
      </c>
      <c r="E105" s="7" t="s">
        <v>22</v>
      </c>
      <c r="F105" s="3">
        <v>0</v>
      </c>
      <c r="G105" s="5">
        <f t="shared" si="2"/>
        <v>13389.12</v>
      </c>
      <c r="H105" s="6">
        <f t="shared" si="3"/>
        <v>6694.56</v>
      </c>
      <c r="I105" s="6">
        <f>6694.56*3</f>
        <v>20083.68</v>
      </c>
    </row>
    <row r="106" spans="1:9" s="16" customFormat="1" ht="20" customHeight="1" x14ac:dyDescent="0.2">
      <c r="A106" s="3">
        <v>7720</v>
      </c>
      <c r="B106" s="3">
        <v>230</v>
      </c>
      <c r="C106" s="3" t="s">
        <v>14</v>
      </c>
      <c r="D106" s="3">
        <v>19</v>
      </c>
      <c r="E106" s="7" t="s">
        <v>23</v>
      </c>
      <c r="F106" s="3">
        <v>0</v>
      </c>
      <c r="G106" s="5">
        <f t="shared" si="2"/>
        <v>81.02</v>
      </c>
      <c r="H106" s="6">
        <f t="shared" si="3"/>
        <v>40.51</v>
      </c>
      <c r="I106" s="6">
        <f>40.51*3</f>
        <v>121.53</v>
      </c>
    </row>
    <row r="107" spans="1:9" s="16" customFormat="1" ht="20" customHeight="1" x14ac:dyDescent="0.2">
      <c r="A107" s="3">
        <v>7720</v>
      </c>
      <c r="B107" s="3">
        <v>311</v>
      </c>
      <c r="C107" s="3" t="s">
        <v>14</v>
      </c>
      <c r="D107" s="3">
        <v>19</v>
      </c>
      <c r="E107" s="7" t="s">
        <v>62</v>
      </c>
      <c r="F107" s="3">
        <v>0</v>
      </c>
      <c r="G107" s="5">
        <f t="shared" si="2"/>
        <v>90000</v>
      </c>
      <c r="H107" s="6">
        <f t="shared" si="3"/>
        <v>45000</v>
      </c>
      <c r="I107" s="6">
        <f>45000*3</f>
        <v>135000</v>
      </c>
    </row>
    <row r="108" spans="1:9" s="16" customFormat="1" ht="20" customHeight="1" x14ac:dyDescent="0.2">
      <c r="A108" s="3">
        <v>6300</v>
      </c>
      <c r="B108" s="3">
        <v>311</v>
      </c>
      <c r="C108" s="3" t="s">
        <v>14</v>
      </c>
      <c r="D108" s="3">
        <v>19</v>
      </c>
      <c r="E108" s="7" t="s">
        <v>62</v>
      </c>
      <c r="F108" s="3">
        <v>0</v>
      </c>
      <c r="G108" s="5">
        <f t="shared" si="2"/>
        <v>6481.793333333334</v>
      </c>
      <c r="H108" s="6">
        <f t="shared" si="3"/>
        <v>3240.896666666667</v>
      </c>
      <c r="I108" s="6">
        <f>(3240.9*3)-0.01</f>
        <v>9722.69</v>
      </c>
    </row>
    <row r="109" spans="1:9" s="16" customFormat="1" ht="20" customHeight="1" x14ac:dyDescent="0.2">
      <c r="A109" s="3">
        <v>5103</v>
      </c>
      <c r="B109" s="3">
        <v>398</v>
      </c>
      <c r="C109" s="3" t="s">
        <v>14</v>
      </c>
      <c r="D109" s="3">
        <v>20</v>
      </c>
      <c r="E109" s="17" t="s">
        <v>63</v>
      </c>
      <c r="F109" s="3">
        <v>0</v>
      </c>
      <c r="G109" s="5">
        <f t="shared" si="2"/>
        <v>759000</v>
      </c>
      <c r="H109" s="6">
        <f t="shared" si="3"/>
        <v>379500</v>
      </c>
      <c r="I109" s="6">
        <v>1138500</v>
      </c>
    </row>
    <row r="110" spans="1:9" s="16" customFormat="1" ht="29" customHeight="1" x14ac:dyDescent="0.2">
      <c r="A110" s="3">
        <v>5000</v>
      </c>
      <c r="B110" s="3">
        <v>100</v>
      </c>
      <c r="C110" s="3" t="s">
        <v>14</v>
      </c>
      <c r="D110" s="3">
        <v>21</v>
      </c>
      <c r="E110" s="17" t="s">
        <v>64</v>
      </c>
      <c r="F110" s="3">
        <v>0</v>
      </c>
      <c r="G110" s="5">
        <f t="shared" si="2"/>
        <v>4194585.9733333336</v>
      </c>
      <c r="H110" s="6">
        <f t="shared" si="3"/>
        <v>2097292.9866666668</v>
      </c>
      <c r="I110" s="6">
        <v>6291878.96</v>
      </c>
    </row>
    <row r="111" spans="1:9" s="16" customFormat="1" ht="20" customHeight="1" x14ac:dyDescent="0.2">
      <c r="A111" s="3">
        <v>5000</v>
      </c>
      <c r="B111" s="3">
        <v>210</v>
      </c>
      <c r="C111" s="3" t="s">
        <v>14</v>
      </c>
      <c r="D111" s="3">
        <v>21</v>
      </c>
      <c r="E111" s="7" t="s">
        <v>16</v>
      </c>
      <c r="F111" s="3">
        <v>0</v>
      </c>
      <c r="G111" s="5">
        <f t="shared" si="2"/>
        <v>453854.2</v>
      </c>
      <c r="H111" s="6">
        <f t="shared" si="3"/>
        <v>226927.1</v>
      </c>
      <c r="I111" s="6">
        <v>680781.3</v>
      </c>
    </row>
    <row r="112" spans="1:9" s="16" customFormat="1" ht="20" customHeight="1" x14ac:dyDescent="0.2">
      <c r="A112" s="3">
        <v>5000</v>
      </c>
      <c r="B112" s="3">
        <v>220</v>
      </c>
      <c r="C112" s="3" t="s">
        <v>14</v>
      </c>
      <c r="D112" s="3">
        <v>21</v>
      </c>
      <c r="E112" s="7" t="s">
        <v>17</v>
      </c>
      <c r="F112" s="3">
        <v>0</v>
      </c>
      <c r="G112" s="5">
        <f t="shared" si="2"/>
        <v>320885.82666666666</v>
      </c>
      <c r="H112" s="6">
        <f t="shared" si="3"/>
        <v>160442.91333333333</v>
      </c>
      <c r="I112" s="6">
        <v>481328.74</v>
      </c>
    </row>
    <row r="113" spans="1:9" s="16" customFormat="1" ht="20" customHeight="1" x14ac:dyDescent="0.2">
      <c r="A113" s="3">
        <v>5100</v>
      </c>
      <c r="B113" s="3">
        <v>369</v>
      </c>
      <c r="C113" s="3" t="s">
        <v>14</v>
      </c>
      <c r="D113" s="3">
        <v>22</v>
      </c>
      <c r="E113" s="17" t="s">
        <v>65</v>
      </c>
      <c r="F113" s="3">
        <v>0</v>
      </c>
      <c r="G113" s="5">
        <f t="shared" si="2"/>
        <v>1385724.6666666667</v>
      </c>
      <c r="H113" s="6">
        <f t="shared" si="3"/>
        <v>692862.33333333337</v>
      </c>
      <c r="I113" s="6">
        <v>2078587</v>
      </c>
    </row>
    <row r="114" spans="1:9" s="16" customFormat="1" ht="20" customHeight="1" x14ac:dyDescent="0.2">
      <c r="A114" s="3">
        <v>6300</v>
      </c>
      <c r="B114" s="3">
        <v>130</v>
      </c>
      <c r="C114" s="3" t="s">
        <v>14</v>
      </c>
      <c r="D114" s="3">
        <v>23</v>
      </c>
      <c r="E114" s="17" t="s">
        <v>66</v>
      </c>
      <c r="F114" s="3">
        <v>3.2</v>
      </c>
      <c r="G114" s="5">
        <f t="shared" si="2"/>
        <v>388370.54000000004</v>
      </c>
      <c r="H114" s="6">
        <f t="shared" si="3"/>
        <v>194185.27000000002</v>
      </c>
      <c r="I114" s="6">
        <f>(101875.03+92310.24)*3</f>
        <v>582555.81000000006</v>
      </c>
    </row>
    <row r="115" spans="1:9" s="16" customFormat="1" ht="20" customHeight="1" x14ac:dyDescent="0.2">
      <c r="A115" s="3">
        <v>6300</v>
      </c>
      <c r="B115" s="3">
        <v>210</v>
      </c>
      <c r="C115" s="3" t="s">
        <v>14</v>
      </c>
      <c r="D115" s="3">
        <v>23</v>
      </c>
      <c r="E115" s="7" t="s">
        <v>16</v>
      </c>
      <c r="F115" s="3">
        <v>0</v>
      </c>
      <c r="G115" s="5">
        <f t="shared" si="2"/>
        <v>42021.7</v>
      </c>
      <c r="H115" s="6">
        <f t="shared" si="3"/>
        <v>21010.85</v>
      </c>
      <c r="I115" s="6">
        <f>(11022.88+9987.97)*3</f>
        <v>63032.549999999996</v>
      </c>
    </row>
    <row r="116" spans="1:9" s="16" customFormat="1" ht="20" customHeight="1" x14ac:dyDescent="0.2">
      <c r="A116" s="3">
        <v>6300</v>
      </c>
      <c r="B116" s="3">
        <v>220</v>
      </c>
      <c r="C116" s="3" t="s">
        <v>14</v>
      </c>
      <c r="D116" s="3">
        <v>23</v>
      </c>
      <c r="E116" s="7" t="s">
        <v>17</v>
      </c>
      <c r="F116" s="3">
        <v>0</v>
      </c>
      <c r="G116" s="5">
        <f t="shared" si="2"/>
        <v>29710.339999999997</v>
      </c>
      <c r="H116" s="6">
        <f t="shared" si="3"/>
        <v>14855.169999999998</v>
      </c>
      <c r="I116" s="6">
        <f>(7793.44+7061.73)*3</f>
        <v>44565.509999999995</v>
      </c>
    </row>
    <row r="117" spans="1:9" s="16" customFormat="1" ht="20" customHeight="1" x14ac:dyDescent="0.2">
      <c r="A117" s="3">
        <v>6300</v>
      </c>
      <c r="B117" s="3">
        <v>230</v>
      </c>
      <c r="C117" s="3" t="s">
        <v>14</v>
      </c>
      <c r="D117" s="3">
        <v>23</v>
      </c>
      <c r="E117" s="7" t="s">
        <v>22</v>
      </c>
      <c r="F117" s="3">
        <v>0</v>
      </c>
      <c r="G117" s="5">
        <f t="shared" si="2"/>
        <v>48507.119999999995</v>
      </c>
      <c r="H117" s="6">
        <f t="shared" si="3"/>
        <v>24253.559999999998</v>
      </c>
      <c r="I117" s="6">
        <f>(12547.56+11706)*3</f>
        <v>72760.679999999993</v>
      </c>
    </row>
    <row r="118" spans="1:9" s="16" customFormat="1" ht="20" customHeight="1" x14ac:dyDescent="0.2">
      <c r="A118" s="3">
        <v>6300</v>
      </c>
      <c r="B118" s="3">
        <v>240</v>
      </c>
      <c r="C118" s="3" t="s">
        <v>14</v>
      </c>
      <c r="D118" s="3">
        <v>23</v>
      </c>
      <c r="E118" s="7" t="s">
        <v>23</v>
      </c>
      <c r="F118" s="3">
        <v>0</v>
      </c>
      <c r="G118" s="5">
        <f t="shared" si="2"/>
        <v>256.32</v>
      </c>
      <c r="H118" s="6">
        <f t="shared" si="3"/>
        <v>128.16</v>
      </c>
      <c r="I118" s="6">
        <f>(67.24+60.92)*3</f>
        <v>384.48</v>
      </c>
    </row>
    <row r="119" spans="1:9" s="16" customFormat="1" ht="20" customHeight="1" x14ac:dyDescent="0.2">
      <c r="A119" s="3">
        <v>6300</v>
      </c>
      <c r="B119" s="3">
        <v>160</v>
      </c>
      <c r="C119" s="3" t="s">
        <v>14</v>
      </c>
      <c r="D119" s="3">
        <v>23</v>
      </c>
      <c r="E119" s="17" t="s">
        <v>67</v>
      </c>
      <c r="F119" s="3">
        <v>14</v>
      </c>
      <c r="G119" s="5">
        <f t="shared" si="2"/>
        <v>205283.1</v>
      </c>
      <c r="H119" s="6">
        <f t="shared" si="3"/>
        <v>102641.55</v>
      </c>
      <c r="I119" s="6">
        <f>(88308.95+14332.6)*3</f>
        <v>307924.65000000002</v>
      </c>
    </row>
    <row r="120" spans="1:9" s="16" customFormat="1" ht="20" customHeight="1" x14ac:dyDescent="0.2">
      <c r="A120" s="3">
        <v>6300</v>
      </c>
      <c r="B120" s="3">
        <v>210</v>
      </c>
      <c r="C120" s="3" t="s">
        <v>14</v>
      </c>
      <c r="D120" s="3">
        <v>23</v>
      </c>
      <c r="E120" s="7" t="s">
        <v>16</v>
      </c>
      <c r="F120" s="3">
        <v>0</v>
      </c>
      <c r="G120" s="5">
        <f t="shared" si="2"/>
        <v>22211.64</v>
      </c>
      <c r="H120" s="6">
        <f t="shared" si="3"/>
        <v>11105.82</v>
      </c>
      <c r="I120" s="6">
        <f>(9555.03+1550.79)*3</f>
        <v>33317.46</v>
      </c>
    </row>
    <row r="121" spans="1:9" s="16" customFormat="1" ht="20" customHeight="1" x14ac:dyDescent="0.2">
      <c r="A121" s="3">
        <v>6300</v>
      </c>
      <c r="B121" s="3">
        <v>220</v>
      </c>
      <c r="C121" s="3" t="s">
        <v>14</v>
      </c>
      <c r="D121" s="3">
        <v>23</v>
      </c>
      <c r="E121" s="7" t="s">
        <v>17</v>
      </c>
      <c r="F121" s="3">
        <v>0</v>
      </c>
      <c r="G121" s="5">
        <f t="shared" si="2"/>
        <v>15704.14</v>
      </c>
      <c r="H121" s="6">
        <f t="shared" si="3"/>
        <v>7852.07</v>
      </c>
      <c r="I121" s="6">
        <f>(6755.63+1096.44)*3</f>
        <v>23556.21</v>
      </c>
    </row>
    <row r="122" spans="1:9" s="16" customFormat="1" ht="20" customHeight="1" x14ac:dyDescent="0.2">
      <c r="A122" s="3">
        <v>6300</v>
      </c>
      <c r="B122" s="3">
        <v>230</v>
      </c>
      <c r="C122" s="3" t="s">
        <v>14</v>
      </c>
      <c r="D122" s="3">
        <v>23</v>
      </c>
      <c r="E122" s="7" t="s">
        <v>22</v>
      </c>
      <c r="F122" s="3">
        <v>0</v>
      </c>
      <c r="G122" s="5">
        <f t="shared" si="2"/>
        <v>16066.94</v>
      </c>
      <c r="H122" s="6">
        <f t="shared" si="3"/>
        <v>8033.47</v>
      </c>
      <c r="I122" s="6">
        <f>(6694.56+1338.91)*3</f>
        <v>24100.41</v>
      </c>
    </row>
    <row r="123" spans="1:9" s="16" customFormat="1" ht="20" customHeight="1" x14ac:dyDescent="0.2">
      <c r="A123" s="3">
        <v>6300</v>
      </c>
      <c r="B123" s="3">
        <v>230</v>
      </c>
      <c r="C123" s="3" t="s">
        <v>14</v>
      </c>
      <c r="D123" s="3">
        <v>23</v>
      </c>
      <c r="E123" s="7" t="s">
        <v>23</v>
      </c>
      <c r="F123" s="3">
        <v>0</v>
      </c>
      <c r="G123" s="5">
        <f t="shared" si="2"/>
        <v>135.48000000000002</v>
      </c>
      <c r="H123" s="6">
        <f t="shared" si="3"/>
        <v>67.740000000000009</v>
      </c>
      <c r="I123" s="6">
        <f>(58.28+9.46)*3</f>
        <v>203.22000000000003</v>
      </c>
    </row>
    <row r="124" spans="1:9" s="16" customFormat="1" ht="20" customHeight="1" x14ac:dyDescent="0.2">
      <c r="A124" s="3">
        <v>6400</v>
      </c>
      <c r="B124" s="3">
        <v>160</v>
      </c>
      <c r="C124" s="3" t="s">
        <v>14</v>
      </c>
      <c r="D124" s="3">
        <v>23</v>
      </c>
      <c r="E124" s="17" t="s">
        <v>67</v>
      </c>
      <c r="F124" s="3">
        <v>4.51</v>
      </c>
      <c r="G124" s="5">
        <f t="shared" si="2"/>
        <v>141908</v>
      </c>
      <c r="H124" s="6">
        <f t="shared" si="3"/>
        <v>70954</v>
      </c>
      <c r="I124" s="6">
        <f>70954*3</f>
        <v>212862</v>
      </c>
    </row>
    <row r="125" spans="1:9" s="16" customFormat="1" ht="20" customHeight="1" x14ac:dyDescent="0.2">
      <c r="A125" s="3">
        <v>6400</v>
      </c>
      <c r="B125" s="3">
        <v>210</v>
      </c>
      <c r="C125" s="3" t="s">
        <v>14</v>
      </c>
      <c r="D125" s="3">
        <v>23</v>
      </c>
      <c r="E125" s="7" t="s">
        <v>16</v>
      </c>
      <c r="F125" s="3">
        <v>0</v>
      </c>
      <c r="G125" s="5">
        <f t="shared" si="2"/>
        <v>15354.44</v>
      </c>
      <c r="H125" s="6">
        <f t="shared" si="3"/>
        <v>7677.22</v>
      </c>
      <c r="I125" s="6">
        <f>7677.22*3</f>
        <v>23031.66</v>
      </c>
    </row>
    <row r="126" spans="1:9" s="16" customFormat="1" ht="20" customHeight="1" x14ac:dyDescent="0.2">
      <c r="A126" s="3">
        <v>6400</v>
      </c>
      <c r="B126" s="3">
        <v>220</v>
      </c>
      <c r="C126" s="3" t="s">
        <v>14</v>
      </c>
      <c r="D126" s="3">
        <v>23</v>
      </c>
      <c r="E126" s="7" t="s">
        <v>17</v>
      </c>
      <c r="F126" s="3">
        <v>0</v>
      </c>
      <c r="G126" s="5">
        <f t="shared" si="2"/>
        <v>10855.96</v>
      </c>
      <c r="H126" s="6">
        <f t="shared" si="3"/>
        <v>5427.98</v>
      </c>
      <c r="I126" s="6">
        <f>5427.98*3</f>
        <v>16283.939999999999</v>
      </c>
    </row>
    <row r="127" spans="1:9" s="16" customFormat="1" ht="20" customHeight="1" x14ac:dyDescent="0.2">
      <c r="A127" s="3">
        <v>6400</v>
      </c>
      <c r="B127" s="3">
        <v>230</v>
      </c>
      <c r="C127" s="3" t="s">
        <v>14</v>
      </c>
      <c r="D127" s="3">
        <v>23</v>
      </c>
      <c r="E127" s="7" t="s">
        <v>22</v>
      </c>
      <c r="F127" s="3">
        <v>0</v>
      </c>
      <c r="G127" s="5">
        <f t="shared" si="2"/>
        <v>13389.12</v>
      </c>
      <c r="H127" s="6">
        <f t="shared" si="3"/>
        <v>6694.56</v>
      </c>
      <c r="I127" s="6">
        <f>6694.56*3</f>
        <v>20083.68</v>
      </c>
    </row>
    <row r="128" spans="1:9" s="16" customFormat="1" ht="20" customHeight="1" x14ac:dyDescent="0.2">
      <c r="A128" s="3">
        <v>6400</v>
      </c>
      <c r="B128" s="3">
        <v>230</v>
      </c>
      <c r="C128" s="3" t="s">
        <v>14</v>
      </c>
      <c r="D128" s="3">
        <v>23</v>
      </c>
      <c r="E128" s="7" t="s">
        <v>23</v>
      </c>
      <c r="F128" s="3">
        <v>0</v>
      </c>
      <c r="G128" s="5">
        <f t="shared" si="2"/>
        <v>93.660000000000011</v>
      </c>
      <c r="H128" s="6">
        <f t="shared" si="3"/>
        <v>46.830000000000005</v>
      </c>
      <c r="I128" s="6">
        <f>46.83*3</f>
        <v>140.49</v>
      </c>
    </row>
    <row r="129" spans="1:17" s="16" customFormat="1" ht="20" customHeight="1" x14ac:dyDescent="0.2">
      <c r="A129" s="3">
        <v>5000</v>
      </c>
      <c r="B129" s="3">
        <v>120</v>
      </c>
      <c r="C129" s="3" t="s">
        <v>14</v>
      </c>
      <c r="D129" s="3">
        <v>23</v>
      </c>
      <c r="E129" s="7" t="s">
        <v>68</v>
      </c>
      <c r="F129" s="3">
        <f>17+16.52</f>
        <v>33.519999999999996</v>
      </c>
      <c r="G129" s="5">
        <f t="shared" si="2"/>
        <v>5178347.6466666665</v>
      </c>
      <c r="H129" s="6">
        <f t="shared" si="3"/>
        <v>2589173.8233333332</v>
      </c>
      <c r="I129" s="20">
        <f>(189029.06+136169.04+287594.88+44493.96+123015.94+904437+904434)*3-0.17</f>
        <v>7767521.4699999997</v>
      </c>
    </row>
    <row r="130" spans="1:17" s="16" customFormat="1" ht="20" customHeight="1" x14ac:dyDescent="0.2">
      <c r="A130" s="3">
        <v>5000</v>
      </c>
      <c r="B130" s="3">
        <v>210</v>
      </c>
      <c r="C130" s="3" t="s">
        <v>14</v>
      </c>
      <c r="D130" s="3">
        <v>23</v>
      </c>
      <c r="E130" s="7" t="s">
        <v>16</v>
      </c>
      <c r="F130" s="3">
        <v>0</v>
      </c>
      <c r="G130" s="5">
        <f t="shared" si="2"/>
        <v>560296.57999999996</v>
      </c>
      <c r="H130" s="6">
        <f t="shared" si="3"/>
        <v>280148.28999999998</v>
      </c>
      <c r="I130" s="6">
        <f>(20452.94+14733.49+31117.77+4814.25+13310.32+97859.76+97859.76)*3</f>
        <v>840444.86999999988</v>
      </c>
    </row>
    <row r="131" spans="1:17" s="16" customFormat="1" ht="20" customHeight="1" x14ac:dyDescent="0.2">
      <c r="A131" s="3">
        <v>5000</v>
      </c>
      <c r="B131" s="3">
        <v>220</v>
      </c>
      <c r="C131" s="3" t="s">
        <v>14</v>
      </c>
      <c r="D131" s="3">
        <v>23</v>
      </c>
      <c r="E131" s="7" t="s">
        <v>17</v>
      </c>
      <c r="F131" s="3">
        <v>0</v>
      </c>
      <c r="G131" s="5">
        <f t="shared" si="2"/>
        <v>396143.13999999996</v>
      </c>
      <c r="H131" s="6">
        <f t="shared" si="3"/>
        <v>198071.56999999998</v>
      </c>
      <c r="I131" s="6">
        <f>(14460.72+10416.93+22001.01+3403.79+9410.72+69189.2+69189.2)*3</f>
        <v>594214.71</v>
      </c>
    </row>
    <row r="132" spans="1:17" s="16" customFormat="1" ht="20" customHeight="1" x14ac:dyDescent="0.2">
      <c r="A132" s="3">
        <v>5000</v>
      </c>
      <c r="B132" s="3">
        <v>230</v>
      </c>
      <c r="C132" s="3" t="s">
        <v>14</v>
      </c>
      <c r="D132" s="3">
        <v>23</v>
      </c>
      <c r="E132" s="7" t="s">
        <v>22</v>
      </c>
      <c r="F132" s="3">
        <v>0</v>
      </c>
      <c r="G132" s="5">
        <f t="shared" si="2"/>
        <v>641725.07999999996</v>
      </c>
      <c r="H132" s="6">
        <f t="shared" si="3"/>
        <v>320862.53999999998</v>
      </c>
      <c r="I132" s="6">
        <f>(23412+17559+23412.32+5853+11706+119460.11+119460.11)*3</f>
        <v>962587.61999999988</v>
      </c>
    </row>
    <row r="133" spans="1:17" s="16" customFormat="1" ht="20" customHeight="1" x14ac:dyDescent="0.2">
      <c r="A133" s="3">
        <v>5000</v>
      </c>
      <c r="B133" s="3">
        <v>230</v>
      </c>
      <c r="C133" s="3" t="s">
        <v>14</v>
      </c>
      <c r="D133" s="3">
        <v>23</v>
      </c>
      <c r="E133" s="7" t="s">
        <v>23</v>
      </c>
      <c r="F133" s="3">
        <v>0</v>
      </c>
      <c r="G133" s="5">
        <f t="shared" si="2"/>
        <v>3417.7199999999993</v>
      </c>
      <c r="H133" s="6">
        <f t="shared" si="3"/>
        <v>1708.8599999999997</v>
      </c>
      <c r="I133" s="6">
        <f>(124.76+89.87+189.81+29.37+81.19+596.93+596.93)*3</f>
        <v>5126.579999999999</v>
      </c>
    </row>
    <row r="134" spans="1:17" s="16" customFormat="1" ht="20" customHeight="1" x14ac:dyDescent="0.2">
      <c r="A134" s="3">
        <v>6300</v>
      </c>
      <c r="B134" s="3">
        <v>130</v>
      </c>
      <c r="C134" s="3" t="s">
        <v>14</v>
      </c>
      <c r="D134" s="3">
        <v>24</v>
      </c>
      <c r="E134" s="17" t="s">
        <v>69</v>
      </c>
      <c r="F134" s="3">
        <v>33</v>
      </c>
      <c r="G134" s="5">
        <f t="shared" si="2"/>
        <v>3557402</v>
      </c>
      <c r="H134" s="6">
        <f t="shared" si="3"/>
        <v>1778701</v>
      </c>
      <c r="I134" s="6">
        <f>(1189188+140661.01+448851.99)*3</f>
        <v>5336103</v>
      </c>
    </row>
    <row r="135" spans="1:17" s="16" customFormat="1" ht="20" customHeight="1" x14ac:dyDescent="0.2">
      <c r="A135" s="3">
        <v>6300</v>
      </c>
      <c r="B135" s="3">
        <v>210</v>
      </c>
      <c r="C135" s="3" t="s">
        <v>14</v>
      </c>
      <c r="D135" s="3">
        <v>24</v>
      </c>
      <c r="E135" s="7" t="s">
        <v>16</v>
      </c>
      <c r="F135" s="3">
        <v>0</v>
      </c>
      <c r="G135" s="5">
        <f t="shared" si="2"/>
        <v>416135.16</v>
      </c>
      <c r="H135" s="6">
        <f t="shared" si="3"/>
        <v>208067.58</v>
      </c>
      <c r="I135" s="6">
        <f>+(144282.27+15219.53+48565.78)*3</f>
        <v>624202.74</v>
      </c>
    </row>
    <row r="136" spans="1:17" s="16" customFormat="1" ht="20" customHeight="1" x14ac:dyDescent="0.2">
      <c r="A136" s="3">
        <v>6300</v>
      </c>
      <c r="B136" s="3">
        <v>220</v>
      </c>
      <c r="C136" s="3" t="s">
        <v>14</v>
      </c>
      <c r="D136" s="3">
        <v>24</v>
      </c>
      <c r="E136" s="7" t="s">
        <v>17</v>
      </c>
      <c r="F136" s="3">
        <v>0</v>
      </c>
      <c r="G136" s="5">
        <f t="shared" si="2"/>
        <v>265358</v>
      </c>
      <c r="H136" s="6">
        <f t="shared" si="3"/>
        <v>132679</v>
      </c>
      <c r="I136" s="6">
        <f>+(90972.89+7368.94+34337.17)*3</f>
        <v>398037</v>
      </c>
    </row>
    <row r="137" spans="1:17" s="16" customFormat="1" ht="20" customHeight="1" x14ac:dyDescent="0.2">
      <c r="A137" s="3">
        <v>6300</v>
      </c>
      <c r="B137" s="3">
        <v>230</v>
      </c>
      <c r="C137" s="3" t="s">
        <v>14</v>
      </c>
      <c r="D137" s="3">
        <v>24</v>
      </c>
      <c r="E137" s="7" t="s">
        <v>22</v>
      </c>
      <c r="F137" s="3">
        <v>0</v>
      </c>
      <c r="G137" s="5">
        <f t="shared" si="2"/>
        <v>427791.36000000004</v>
      </c>
      <c r="H137" s="6">
        <f t="shared" si="3"/>
        <v>213895.68000000002</v>
      </c>
      <c r="I137" s="6">
        <f>+(140420.64+13389.12+60085.92)*3</f>
        <v>641687.04000000004</v>
      </c>
    </row>
    <row r="138" spans="1:17" s="16" customFormat="1" ht="20" customHeight="1" x14ac:dyDescent="0.2">
      <c r="A138" s="3">
        <v>6300</v>
      </c>
      <c r="B138" s="3">
        <v>230</v>
      </c>
      <c r="C138" s="3" t="s">
        <v>14</v>
      </c>
      <c r="D138" s="3">
        <v>24</v>
      </c>
      <c r="E138" s="7" t="s">
        <v>23</v>
      </c>
      <c r="F138" s="3">
        <v>0</v>
      </c>
      <c r="G138" s="5">
        <f t="shared" si="2"/>
        <v>2289.48</v>
      </c>
      <c r="H138" s="6">
        <f t="shared" si="3"/>
        <v>1144.74</v>
      </c>
      <c r="I138" s="6">
        <f>+((784.85+63.57+296.23)*3)+0.27</f>
        <v>3434.2200000000003</v>
      </c>
      <c r="K138"/>
      <c r="L138" s="8"/>
      <c r="M138" s="8"/>
      <c r="N138" s="9"/>
      <c r="O138" s="10"/>
      <c r="P138" s="11"/>
      <c r="Q138"/>
    </row>
    <row r="139" spans="1:17" s="16" customFormat="1" ht="20" customHeight="1" x14ac:dyDescent="0.2">
      <c r="A139" s="3">
        <v>5000</v>
      </c>
      <c r="B139" s="3">
        <v>120</v>
      </c>
      <c r="C139" s="3" t="s">
        <v>14</v>
      </c>
      <c r="D139" s="3">
        <v>25</v>
      </c>
      <c r="E139" s="17" t="s">
        <v>178</v>
      </c>
      <c r="F139" s="3">
        <v>91</v>
      </c>
      <c r="G139" s="5">
        <f t="shared" si="2"/>
        <v>10592926.48</v>
      </c>
      <c r="H139" s="6">
        <f t="shared" si="3"/>
        <v>5296463.24</v>
      </c>
      <c r="I139" s="6">
        <v>15889389.720000001</v>
      </c>
      <c r="K139" s="12"/>
      <c r="L139" s="12"/>
      <c r="M139" s="12"/>
      <c r="N139" s="13"/>
      <c r="O139" s="12"/>
      <c r="P139" s="12"/>
      <c r="Q139" s="12"/>
    </row>
    <row r="140" spans="1:17" s="16" customFormat="1" ht="20" customHeight="1" x14ac:dyDescent="0.2">
      <c r="A140" s="3">
        <v>5000</v>
      </c>
      <c r="B140" s="3">
        <v>210</v>
      </c>
      <c r="C140" s="3" t="s">
        <v>14</v>
      </c>
      <c r="D140" s="3">
        <v>25</v>
      </c>
      <c r="E140" s="7" t="s">
        <v>16</v>
      </c>
      <c r="F140" s="3">
        <v>0</v>
      </c>
      <c r="G140" s="5">
        <f t="shared" si="2"/>
        <v>1146154.6466666667</v>
      </c>
      <c r="H140" s="6">
        <f t="shared" si="3"/>
        <v>573077.32333333336</v>
      </c>
      <c r="I140" s="6">
        <v>1719231.97</v>
      </c>
      <c r="Q140" s="18"/>
    </row>
    <row r="141" spans="1:17" s="16" customFormat="1" ht="20" customHeight="1" x14ac:dyDescent="0.2">
      <c r="A141" s="3">
        <v>5000</v>
      </c>
      <c r="B141" s="3">
        <v>220</v>
      </c>
      <c r="C141" s="3" t="s">
        <v>14</v>
      </c>
      <c r="D141" s="3">
        <v>25</v>
      </c>
      <c r="E141" s="7" t="s">
        <v>17</v>
      </c>
      <c r="F141" s="3">
        <v>0</v>
      </c>
      <c r="G141" s="5">
        <f t="shared" si="2"/>
        <v>810358.87333333341</v>
      </c>
      <c r="H141" s="6">
        <f t="shared" si="3"/>
        <v>405179.4366666667</v>
      </c>
      <c r="I141" s="6">
        <v>1215538.31</v>
      </c>
    </row>
    <row r="142" spans="1:17" ht="20" customHeight="1" x14ac:dyDescent="0.2">
      <c r="A142" s="3">
        <v>6400</v>
      </c>
      <c r="B142" s="3">
        <v>394</v>
      </c>
      <c r="C142" s="3" t="s">
        <v>14</v>
      </c>
      <c r="D142" s="3">
        <v>26</v>
      </c>
      <c r="E142" s="7" t="s">
        <v>70</v>
      </c>
      <c r="F142" s="3">
        <v>0</v>
      </c>
      <c r="G142" s="21">
        <f t="shared" si="2"/>
        <v>40333.333333333336</v>
      </c>
      <c r="H142" s="22">
        <f t="shared" si="3"/>
        <v>20166.666666666668</v>
      </c>
      <c r="I142" s="22">
        <v>60500</v>
      </c>
    </row>
    <row r="143" spans="1:17" ht="20" customHeight="1" x14ac:dyDescent="0.2">
      <c r="A143" s="3">
        <v>6400</v>
      </c>
      <c r="B143" s="3">
        <v>394</v>
      </c>
      <c r="C143" s="3" t="s">
        <v>14</v>
      </c>
      <c r="D143" s="3">
        <v>26</v>
      </c>
      <c r="E143" s="7" t="s">
        <v>71</v>
      </c>
      <c r="F143" s="3">
        <v>0</v>
      </c>
      <c r="G143" s="21">
        <f t="shared" si="2"/>
        <v>15000</v>
      </c>
      <c r="H143" s="22">
        <f t="shared" si="3"/>
        <v>7500</v>
      </c>
      <c r="I143" s="22">
        <v>22500</v>
      </c>
    </row>
    <row r="144" spans="1:17" ht="20" customHeight="1" x14ac:dyDescent="0.2">
      <c r="A144" s="3">
        <v>6400</v>
      </c>
      <c r="B144" s="3">
        <v>394</v>
      </c>
      <c r="C144" s="3" t="s">
        <v>14</v>
      </c>
      <c r="D144" s="3">
        <v>26</v>
      </c>
      <c r="E144" s="7" t="s">
        <v>72</v>
      </c>
      <c r="F144" s="3">
        <v>0</v>
      </c>
      <c r="G144" s="21">
        <f t="shared" si="2"/>
        <v>50000</v>
      </c>
      <c r="H144" s="22">
        <f t="shared" si="3"/>
        <v>25000</v>
      </c>
      <c r="I144" s="22">
        <v>75000</v>
      </c>
    </row>
    <row r="145" spans="1:9" ht="20" customHeight="1" x14ac:dyDescent="0.2">
      <c r="A145" s="3">
        <v>6400</v>
      </c>
      <c r="B145" s="3">
        <v>394</v>
      </c>
      <c r="C145" s="3" t="s">
        <v>14</v>
      </c>
      <c r="D145" s="3">
        <v>26</v>
      </c>
      <c r="E145" s="7" t="s">
        <v>73</v>
      </c>
      <c r="F145" s="3">
        <v>0</v>
      </c>
      <c r="G145" s="21">
        <f t="shared" si="2"/>
        <v>16000</v>
      </c>
      <c r="H145" s="22">
        <f t="shared" si="3"/>
        <v>8000</v>
      </c>
      <c r="I145" s="22">
        <v>24000</v>
      </c>
    </row>
    <row r="146" spans="1:9" ht="20" customHeight="1" x14ac:dyDescent="0.2">
      <c r="A146" s="3">
        <v>6400</v>
      </c>
      <c r="B146" s="3">
        <v>394</v>
      </c>
      <c r="C146" s="3" t="s">
        <v>14</v>
      </c>
      <c r="D146" s="3">
        <v>26</v>
      </c>
      <c r="E146" s="7" t="s">
        <v>74</v>
      </c>
      <c r="F146" s="3">
        <v>0</v>
      </c>
      <c r="G146" s="5">
        <f t="shared" si="2"/>
        <v>53713.853333333333</v>
      </c>
      <c r="H146" s="6">
        <f t="shared" si="3"/>
        <v>26856.926666666666</v>
      </c>
      <c r="I146" s="6">
        <v>80570.78</v>
      </c>
    </row>
    <row r="147" spans="1:9" ht="20" customHeight="1" x14ac:dyDescent="0.2">
      <c r="A147" s="3">
        <v>6400</v>
      </c>
      <c r="B147" s="3">
        <v>394</v>
      </c>
      <c r="C147" s="3" t="s">
        <v>14</v>
      </c>
      <c r="D147" s="3">
        <v>26</v>
      </c>
      <c r="E147" s="7" t="s">
        <v>75</v>
      </c>
      <c r="F147" s="3">
        <v>0</v>
      </c>
      <c r="G147" s="5">
        <f t="shared" si="2"/>
        <v>26954.820000000003</v>
      </c>
      <c r="H147" s="6">
        <f t="shared" si="3"/>
        <v>13477.410000000002</v>
      </c>
      <c r="I147" s="6">
        <v>40432.230000000003</v>
      </c>
    </row>
    <row r="148" spans="1:9" ht="20" customHeight="1" x14ac:dyDescent="0.2">
      <c r="A148" s="3">
        <v>6400</v>
      </c>
      <c r="B148" s="3">
        <v>394</v>
      </c>
      <c r="C148" s="3" t="s">
        <v>14</v>
      </c>
      <c r="D148" s="3">
        <v>26</v>
      </c>
      <c r="E148" s="7" t="s">
        <v>76</v>
      </c>
      <c r="F148" s="3">
        <v>0</v>
      </c>
      <c r="G148" s="5">
        <f t="shared" si="2"/>
        <v>332012.35333333333</v>
      </c>
      <c r="H148" s="6">
        <f t="shared" si="3"/>
        <v>166006.17666666667</v>
      </c>
      <c r="I148" s="6">
        <v>498018.53</v>
      </c>
    </row>
    <row r="149" spans="1:9" ht="20" customHeight="1" x14ac:dyDescent="0.2">
      <c r="A149" s="3">
        <v>6400</v>
      </c>
      <c r="B149" s="3">
        <v>394</v>
      </c>
      <c r="C149" s="3" t="s">
        <v>14</v>
      </c>
      <c r="D149" s="3">
        <v>26</v>
      </c>
      <c r="E149" s="7" t="s">
        <v>77</v>
      </c>
      <c r="F149" s="3">
        <v>0</v>
      </c>
      <c r="G149" s="5">
        <f t="shared" si="2"/>
        <v>200000</v>
      </c>
      <c r="H149" s="6">
        <f t="shared" si="3"/>
        <v>100000</v>
      </c>
      <c r="I149" s="6">
        <v>300000</v>
      </c>
    </row>
    <row r="150" spans="1:9" ht="20" customHeight="1" x14ac:dyDescent="0.2">
      <c r="A150" s="3">
        <v>6400</v>
      </c>
      <c r="B150" s="3">
        <v>394</v>
      </c>
      <c r="C150" s="3" t="s">
        <v>14</v>
      </c>
      <c r="D150" s="3">
        <v>26</v>
      </c>
      <c r="E150" s="7" t="s">
        <v>78</v>
      </c>
      <c r="F150" s="3">
        <v>0</v>
      </c>
      <c r="G150" s="5">
        <f t="shared" si="2"/>
        <v>16000</v>
      </c>
      <c r="H150" s="6">
        <f t="shared" si="3"/>
        <v>8000</v>
      </c>
      <c r="I150" s="6">
        <v>24000</v>
      </c>
    </row>
    <row r="151" spans="1:9" ht="20" customHeight="1" x14ac:dyDescent="0.2">
      <c r="A151" s="3">
        <v>6400</v>
      </c>
      <c r="B151" s="3">
        <v>394</v>
      </c>
      <c r="C151" s="3" t="s">
        <v>14</v>
      </c>
      <c r="D151" s="3">
        <v>26</v>
      </c>
      <c r="E151" s="7" t="s">
        <v>79</v>
      </c>
      <c r="F151" s="3">
        <v>0</v>
      </c>
      <c r="G151" s="5">
        <f t="shared" si="2"/>
        <v>4333.333333333333</v>
      </c>
      <c r="H151" s="6">
        <f t="shared" si="3"/>
        <v>2166.6666666666665</v>
      </c>
      <c r="I151" s="6">
        <v>6500</v>
      </c>
    </row>
    <row r="152" spans="1:9" ht="20" customHeight="1" x14ac:dyDescent="0.2">
      <c r="A152" s="3">
        <v>6400</v>
      </c>
      <c r="B152" s="3">
        <v>394</v>
      </c>
      <c r="C152" s="3" t="s">
        <v>14</v>
      </c>
      <c r="D152" s="3">
        <v>26</v>
      </c>
      <c r="E152" s="7" t="s">
        <v>80</v>
      </c>
      <c r="F152" s="3">
        <v>0</v>
      </c>
      <c r="G152" s="5">
        <f t="shared" si="2"/>
        <v>157991.04000000001</v>
      </c>
      <c r="H152" s="6">
        <f t="shared" si="3"/>
        <v>78995.520000000004</v>
      </c>
      <c r="I152" s="6">
        <f>156346.56+80640</f>
        <v>236986.56</v>
      </c>
    </row>
    <row r="153" spans="1:9" ht="20" customHeight="1" x14ac:dyDescent="0.2">
      <c r="A153" s="3">
        <v>6400</v>
      </c>
      <c r="B153" s="3">
        <v>394</v>
      </c>
      <c r="C153" s="3" t="s">
        <v>14</v>
      </c>
      <c r="D153" s="3">
        <v>26</v>
      </c>
      <c r="E153" s="7" t="s">
        <v>81</v>
      </c>
      <c r="F153" s="3">
        <v>0</v>
      </c>
      <c r="G153" s="5">
        <f t="shared" si="2"/>
        <v>13333.333333333334</v>
      </c>
      <c r="H153" s="6">
        <f t="shared" si="3"/>
        <v>6666.666666666667</v>
      </c>
      <c r="I153" s="6">
        <v>20000</v>
      </c>
    </row>
    <row r="154" spans="1:9" ht="20" customHeight="1" x14ac:dyDescent="0.2">
      <c r="A154" s="3">
        <v>6400</v>
      </c>
      <c r="B154" s="3">
        <v>394</v>
      </c>
      <c r="C154" s="3" t="s">
        <v>82</v>
      </c>
      <c r="D154" s="3">
        <v>1</v>
      </c>
      <c r="E154" s="7" t="s">
        <v>83</v>
      </c>
      <c r="F154" s="3">
        <v>0</v>
      </c>
      <c r="G154" s="5">
        <f t="shared" si="2"/>
        <v>50000</v>
      </c>
      <c r="H154" s="6">
        <f t="shared" si="3"/>
        <v>25000</v>
      </c>
      <c r="I154" s="6">
        <v>75000</v>
      </c>
    </row>
    <row r="155" spans="1:9" ht="20" customHeight="1" x14ac:dyDescent="0.2">
      <c r="A155" s="3">
        <v>6400</v>
      </c>
      <c r="B155" s="3">
        <v>394</v>
      </c>
      <c r="C155" s="3" t="s">
        <v>82</v>
      </c>
      <c r="D155" s="3">
        <v>1</v>
      </c>
      <c r="E155" s="7" t="s">
        <v>84</v>
      </c>
      <c r="F155" s="3">
        <v>0</v>
      </c>
      <c r="G155" s="5">
        <f t="shared" si="2"/>
        <v>6666.666666666667</v>
      </c>
      <c r="H155" s="6">
        <f t="shared" si="3"/>
        <v>3333.3333333333335</v>
      </c>
      <c r="I155" s="6">
        <v>10000</v>
      </c>
    </row>
    <row r="156" spans="1:9" ht="17" customHeight="1" x14ac:dyDescent="0.2">
      <c r="A156" s="3">
        <v>6400</v>
      </c>
      <c r="B156" s="3">
        <v>394</v>
      </c>
      <c r="C156" s="3" t="s">
        <v>82</v>
      </c>
      <c r="D156" s="3">
        <v>1</v>
      </c>
      <c r="E156" s="7" t="s">
        <v>85</v>
      </c>
      <c r="F156" s="3">
        <v>0</v>
      </c>
      <c r="G156" s="5">
        <f t="shared" si="2"/>
        <v>4666.666666666667</v>
      </c>
      <c r="H156" s="6">
        <f t="shared" si="3"/>
        <v>2333.3333333333335</v>
      </c>
      <c r="I156" s="6">
        <v>7000</v>
      </c>
    </row>
    <row r="157" spans="1:9" ht="20" customHeight="1" x14ac:dyDescent="0.2">
      <c r="A157" s="3">
        <v>6400</v>
      </c>
      <c r="B157" s="3">
        <v>394</v>
      </c>
      <c r="C157" s="3" t="s">
        <v>82</v>
      </c>
      <c r="D157" s="3">
        <v>1</v>
      </c>
      <c r="E157" s="7" t="s">
        <v>86</v>
      </c>
      <c r="F157" s="3">
        <v>0</v>
      </c>
      <c r="G157" s="5">
        <f t="shared" si="2"/>
        <v>16000</v>
      </c>
      <c r="H157" s="6">
        <f t="shared" si="3"/>
        <v>8000</v>
      </c>
      <c r="I157" s="6">
        <v>24000</v>
      </c>
    </row>
    <row r="158" spans="1:9" ht="20" customHeight="1" x14ac:dyDescent="0.2">
      <c r="A158" s="3">
        <v>6400</v>
      </c>
      <c r="B158" s="3">
        <v>394</v>
      </c>
      <c r="C158" s="3" t="s">
        <v>82</v>
      </c>
      <c r="D158" s="3">
        <v>1</v>
      </c>
      <c r="E158" s="7" t="s">
        <v>87</v>
      </c>
      <c r="F158" s="3">
        <v>0</v>
      </c>
      <c r="G158" s="5">
        <f t="shared" si="2"/>
        <v>3333.3333333333335</v>
      </c>
      <c r="H158" s="6">
        <f t="shared" si="3"/>
        <v>1666.6666666666667</v>
      </c>
      <c r="I158" s="6">
        <v>5000</v>
      </c>
    </row>
    <row r="159" spans="1:9" ht="16" x14ac:dyDescent="0.2">
      <c r="A159" s="3">
        <v>6400</v>
      </c>
      <c r="B159" s="3">
        <v>394</v>
      </c>
      <c r="C159" s="3" t="s">
        <v>82</v>
      </c>
      <c r="D159" s="3">
        <v>1</v>
      </c>
      <c r="E159" s="4" t="s">
        <v>88</v>
      </c>
      <c r="F159" s="3">
        <v>0</v>
      </c>
      <c r="G159" s="5">
        <f t="shared" si="2"/>
        <v>6666.666666666667</v>
      </c>
      <c r="H159" s="6">
        <f t="shared" si="3"/>
        <v>3333.3333333333335</v>
      </c>
      <c r="I159" s="6">
        <v>10000</v>
      </c>
    </row>
    <row r="160" spans="1:9" s="16" customFormat="1" ht="20" customHeight="1" x14ac:dyDescent="0.2">
      <c r="A160" s="3">
        <v>6400</v>
      </c>
      <c r="B160" s="3">
        <v>394</v>
      </c>
      <c r="C160" s="3" t="s">
        <v>89</v>
      </c>
      <c r="D160" s="3">
        <v>1</v>
      </c>
      <c r="E160" s="7" t="s">
        <v>90</v>
      </c>
      <c r="F160" s="3">
        <v>0</v>
      </c>
      <c r="G160" s="5">
        <f t="shared" si="2"/>
        <v>61333.333333333336</v>
      </c>
      <c r="H160" s="6">
        <f t="shared" si="3"/>
        <v>30666.666666666668</v>
      </c>
      <c r="I160" s="6">
        <v>92000</v>
      </c>
    </row>
    <row r="161" spans="1:9" s="16" customFormat="1" ht="20" customHeight="1" x14ac:dyDescent="0.2">
      <c r="A161" s="3">
        <v>6400</v>
      </c>
      <c r="B161" s="3">
        <v>394</v>
      </c>
      <c r="C161" s="3" t="s">
        <v>89</v>
      </c>
      <c r="D161" s="3">
        <v>1</v>
      </c>
      <c r="E161" s="7" t="s">
        <v>91</v>
      </c>
      <c r="F161" s="3">
        <v>0</v>
      </c>
      <c r="G161" s="5">
        <f t="shared" si="2"/>
        <v>91333.333333333328</v>
      </c>
      <c r="H161" s="6">
        <f t="shared" si="3"/>
        <v>45666.666666666664</v>
      </c>
      <c r="I161" s="6">
        <v>137000</v>
      </c>
    </row>
    <row r="162" spans="1:9" s="16" customFormat="1" ht="20" customHeight="1" x14ac:dyDescent="0.2">
      <c r="A162" s="3">
        <v>6400</v>
      </c>
      <c r="B162" s="3">
        <v>394</v>
      </c>
      <c r="C162" s="3" t="s">
        <v>89</v>
      </c>
      <c r="D162" s="3">
        <v>1</v>
      </c>
      <c r="E162" s="7" t="s">
        <v>92</v>
      </c>
      <c r="F162" s="3">
        <v>0</v>
      </c>
      <c r="G162" s="5">
        <f t="shared" si="2"/>
        <v>91333.333333333328</v>
      </c>
      <c r="H162" s="6">
        <f t="shared" si="3"/>
        <v>45666.666666666664</v>
      </c>
      <c r="I162" s="6">
        <v>137000</v>
      </c>
    </row>
    <row r="163" spans="1:9" s="16" customFormat="1" ht="20" customHeight="1" x14ac:dyDescent="0.2">
      <c r="A163" s="3">
        <v>6400</v>
      </c>
      <c r="B163" s="3">
        <v>394</v>
      </c>
      <c r="C163" s="3" t="s">
        <v>89</v>
      </c>
      <c r="D163" s="3">
        <v>1</v>
      </c>
      <c r="E163" s="7" t="s">
        <v>93</v>
      </c>
      <c r="F163" s="3">
        <v>0</v>
      </c>
      <c r="G163" s="5">
        <f t="shared" si="2"/>
        <v>66666.666666666672</v>
      </c>
      <c r="H163" s="6">
        <f t="shared" si="3"/>
        <v>33333.333333333336</v>
      </c>
      <c r="I163" s="6">
        <v>100000</v>
      </c>
    </row>
    <row r="164" spans="1:9" s="16" customFormat="1" ht="20" customHeight="1" x14ac:dyDescent="0.2">
      <c r="A164" s="3">
        <v>6400</v>
      </c>
      <c r="B164" s="3">
        <v>394</v>
      </c>
      <c r="C164" s="3" t="s">
        <v>89</v>
      </c>
      <c r="D164" s="3">
        <v>1</v>
      </c>
      <c r="E164" s="7" t="s">
        <v>94</v>
      </c>
      <c r="F164" s="3">
        <v>0</v>
      </c>
      <c r="G164" s="5">
        <f t="shared" si="2"/>
        <v>73333.333333333328</v>
      </c>
      <c r="H164" s="6">
        <f t="shared" si="3"/>
        <v>36666.666666666664</v>
      </c>
      <c r="I164" s="6">
        <v>110000</v>
      </c>
    </row>
    <row r="165" spans="1:9" ht="20" customHeight="1" x14ac:dyDescent="0.2">
      <c r="A165" s="3">
        <v>6400</v>
      </c>
      <c r="B165" s="3">
        <v>394</v>
      </c>
      <c r="C165" s="3" t="s">
        <v>89</v>
      </c>
      <c r="D165" s="3">
        <v>1</v>
      </c>
      <c r="E165" s="7" t="s">
        <v>95</v>
      </c>
      <c r="F165" s="3">
        <v>0</v>
      </c>
      <c r="G165" s="5">
        <f t="shared" si="2"/>
        <v>28000</v>
      </c>
      <c r="H165" s="6">
        <f t="shared" si="3"/>
        <v>14000</v>
      </c>
      <c r="I165" s="6">
        <v>42000</v>
      </c>
    </row>
    <row r="166" spans="1:9" ht="20" customHeight="1" x14ac:dyDescent="0.2">
      <c r="A166" s="3">
        <v>6400</v>
      </c>
      <c r="B166" s="3">
        <v>394</v>
      </c>
      <c r="C166" s="3" t="s">
        <v>89</v>
      </c>
      <c r="D166" s="3">
        <v>1</v>
      </c>
      <c r="E166" s="7" t="s">
        <v>96</v>
      </c>
      <c r="F166" s="3">
        <v>0</v>
      </c>
      <c r="G166" s="5">
        <f t="shared" si="2"/>
        <v>33333.333333333336</v>
      </c>
      <c r="H166" s="6">
        <f t="shared" si="3"/>
        <v>16666.666666666668</v>
      </c>
      <c r="I166" s="6">
        <v>50000</v>
      </c>
    </row>
    <row r="167" spans="1:9" ht="20" customHeight="1" x14ac:dyDescent="0.2">
      <c r="A167" s="3">
        <v>6400</v>
      </c>
      <c r="B167" s="3">
        <v>394</v>
      </c>
      <c r="C167" s="3" t="s">
        <v>97</v>
      </c>
      <c r="D167" s="3">
        <v>1</v>
      </c>
      <c r="E167" s="7" t="s">
        <v>98</v>
      </c>
      <c r="F167" s="3">
        <v>0</v>
      </c>
      <c r="G167" s="5">
        <f t="shared" si="2"/>
        <v>73333.333333333328</v>
      </c>
      <c r="H167" s="6">
        <f t="shared" si="3"/>
        <v>36666.666666666664</v>
      </c>
      <c r="I167" s="6">
        <v>110000</v>
      </c>
    </row>
    <row r="168" spans="1:9" ht="20" customHeight="1" x14ac:dyDescent="0.2">
      <c r="A168" s="3">
        <v>6400</v>
      </c>
      <c r="B168" s="3">
        <v>394</v>
      </c>
      <c r="C168" s="3" t="s">
        <v>97</v>
      </c>
      <c r="D168" s="3">
        <v>1</v>
      </c>
      <c r="E168" s="7" t="s">
        <v>99</v>
      </c>
      <c r="F168" s="3">
        <v>0</v>
      </c>
      <c r="G168" s="5">
        <f t="shared" si="2"/>
        <v>48183.866666666669</v>
      </c>
      <c r="H168" s="6">
        <f t="shared" si="3"/>
        <v>24091.933333333334</v>
      </c>
      <c r="I168" s="6">
        <v>72275.8</v>
      </c>
    </row>
    <row r="169" spans="1:9" ht="34.5" customHeight="1" x14ac:dyDescent="0.2">
      <c r="A169" s="3">
        <v>6400</v>
      </c>
      <c r="B169" s="3">
        <v>394</v>
      </c>
      <c r="C169" s="3" t="s">
        <v>97</v>
      </c>
      <c r="D169" s="3">
        <v>1</v>
      </c>
      <c r="E169" s="4" t="s">
        <v>100</v>
      </c>
      <c r="F169" s="3">
        <v>0</v>
      </c>
      <c r="G169" s="5">
        <f t="shared" si="2"/>
        <v>66666.666666666672</v>
      </c>
      <c r="H169" s="6">
        <f t="shared" si="3"/>
        <v>33333.333333333336</v>
      </c>
      <c r="I169" s="6">
        <v>100000</v>
      </c>
    </row>
    <row r="170" spans="1:9" ht="20" customHeight="1" x14ac:dyDescent="0.2">
      <c r="A170" s="3">
        <v>6400</v>
      </c>
      <c r="B170" s="3">
        <v>394</v>
      </c>
      <c r="C170" s="23" t="s">
        <v>101</v>
      </c>
      <c r="D170" s="3">
        <v>1</v>
      </c>
      <c r="E170" s="7" t="s">
        <v>85</v>
      </c>
      <c r="F170" s="3">
        <v>0</v>
      </c>
      <c r="G170" s="5">
        <f t="shared" si="2"/>
        <v>1333.3333333333333</v>
      </c>
      <c r="H170" s="6">
        <f t="shared" si="3"/>
        <v>666.66666666666663</v>
      </c>
      <c r="I170" s="6">
        <v>2000</v>
      </c>
    </row>
    <row r="171" spans="1:9" ht="20" customHeight="1" x14ac:dyDescent="0.2">
      <c r="A171" s="3">
        <v>6400</v>
      </c>
      <c r="B171" s="3">
        <v>394</v>
      </c>
      <c r="C171" s="23" t="s">
        <v>101</v>
      </c>
      <c r="D171" s="3">
        <v>1</v>
      </c>
      <c r="E171" s="7" t="s">
        <v>87</v>
      </c>
      <c r="F171" s="3">
        <v>0</v>
      </c>
      <c r="G171" s="5">
        <f t="shared" si="2"/>
        <v>3333.3333333333335</v>
      </c>
      <c r="H171" s="6">
        <f t="shared" si="3"/>
        <v>1666.6666666666667</v>
      </c>
      <c r="I171" s="6">
        <v>5000</v>
      </c>
    </row>
    <row r="172" spans="1:9" ht="32" x14ac:dyDescent="0.2">
      <c r="A172" s="3">
        <v>6400</v>
      </c>
      <c r="B172" s="3">
        <v>394</v>
      </c>
      <c r="C172" s="3" t="s">
        <v>102</v>
      </c>
      <c r="D172" s="3">
        <v>1</v>
      </c>
      <c r="E172" s="4" t="s">
        <v>103</v>
      </c>
      <c r="F172" s="3">
        <v>0</v>
      </c>
      <c r="G172" s="5">
        <f t="shared" si="2"/>
        <v>4000</v>
      </c>
      <c r="H172" s="6">
        <f t="shared" si="3"/>
        <v>2000</v>
      </c>
      <c r="I172" s="6">
        <v>6000</v>
      </c>
    </row>
    <row r="173" spans="1:9" ht="20" customHeight="1" x14ac:dyDescent="0.2">
      <c r="A173" s="3">
        <v>6400</v>
      </c>
      <c r="B173" s="3">
        <v>394</v>
      </c>
      <c r="C173" s="3" t="s">
        <v>102</v>
      </c>
      <c r="D173" s="3">
        <v>1</v>
      </c>
      <c r="E173" s="7" t="s">
        <v>104</v>
      </c>
      <c r="F173" s="3">
        <v>0</v>
      </c>
      <c r="G173" s="5">
        <f t="shared" si="2"/>
        <v>40000</v>
      </c>
      <c r="H173" s="6">
        <f t="shared" si="3"/>
        <v>20000</v>
      </c>
      <c r="I173" s="6">
        <v>60000</v>
      </c>
    </row>
    <row r="174" spans="1:9" ht="20" customHeight="1" x14ac:dyDescent="0.2">
      <c r="A174" s="3">
        <v>6400</v>
      </c>
      <c r="B174" s="3">
        <v>394</v>
      </c>
      <c r="C174" s="3" t="s">
        <v>102</v>
      </c>
      <c r="D174" s="3">
        <v>1</v>
      </c>
      <c r="E174" s="7" t="s">
        <v>105</v>
      </c>
      <c r="F174" s="3">
        <v>0</v>
      </c>
      <c r="G174" s="5">
        <f t="shared" si="2"/>
        <v>16666.666666666668</v>
      </c>
      <c r="H174" s="6">
        <f t="shared" si="3"/>
        <v>8333.3333333333339</v>
      </c>
      <c r="I174" s="6">
        <v>25000</v>
      </c>
    </row>
    <row r="175" spans="1:9" ht="20" customHeight="1" x14ac:dyDescent="0.2">
      <c r="A175" s="3">
        <v>6400</v>
      </c>
      <c r="B175" s="3">
        <v>394</v>
      </c>
      <c r="C175" s="3" t="s">
        <v>102</v>
      </c>
      <c r="D175" s="3">
        <v>1</v>
      </c>
      <c r="E175" s="7" t="s">
        <v>106</v>
      </c>
      <c r="F175" s="3">
        <v>0</v>
      </c>
      <c r="G175" s="5">
        <f t="shared" si="2"/>
        <v>20000</v>
      </c>
      <c r="H175" s="6">
        <f t="shared" si="3"/>
        <v>10000</v>
      </c>
      <c r="I175" s="6">
        <v>30000</v>
      </c>
    </row>
    <row r="176" spans="1:9" ht="20" customHeight="1" x14ac:dyDescent="0.2">
      <c r="A176" s="3">
        <v>6400</v>
      </c>
      <c r="B176" s="3">
        <v>394</v>
      </c>
      <c r="C176" s="3" t="s">
        <v>102</v>
      </c>
      <c r="D176" s="3">
        <v>1</v>
      </c>
      <c r="E176" s="7" t="s">
        <v>107</v>
      </c>
      <c r="F176" s="3">
        <v>0</v>
      </c>
      <c r="G176" s="5">
        <f t="shared" si="2"/>
        <v>3383.3866666666668</v>
      </c>
      <c r="H176" s="6">
        <f t="shared" si="3"/>
        <v>1691.6933333333334</v>
      </c>
      <c r="I176" s="6">
        <v>5075.08</v>
      </c>
    </row>
    <row r="177" spans="1:9" ht="20" customHeight="1" x14ac:dyDescent="0.2">
      <c r="A177" s="3">
        <v>6400</v>
      </c>
      <c r="B177" s="3">
        <v>394</v>
      </c>
      <c r="C177" s="3" t="s">
        <v>102</v>
      </c>
      <c r="D177" s="3">
        <v>1</v>
      </c>
      <c r="E177" s="7" t="s">
        <v>108</v>
      </c>
      <c r="F177" s="3">
        <v>0</v>
      </c>
      <c r="G177" s="5">
        <f t="shared" si="2"/>
        <v>10000</v>
      </c>
      <c r="H177" s="6">
        <f t="shared" si="3"/>
        <v>5000</v>
      </c>
      <c r="I177" s="6">
        <v>15000</v>
      </c>
    </row>
    <row r="178" spans="1:9" ht="20" customHeight="1" x14ac:dyDescent="0.2">
      <c r="A178" s="3">
        <v>6400</v>
      </c>
      <c r="B178" s="3">
        <v>394</v>
      </c>
      <c r="C178" s="3" t="s">
        <v>102</v>
      </c>
      <c r="D178" s="3">
        <v>1</v>
      </c>
      <c r="E178" s="7" t="s">
        <v>109</v>
      </c>
      <c r="F178" s="3">
        <v>0</v>
      </c>
      <c r="G178" s="5">
        <f t="shared" si="2"/>
        <v>16666.666666666668</v>
      </c>
      <c r="H178" s="6">
        <f t="shared" si="3"/>
        <v>8333.3333333333339</v>
      </c>
      <c r="I178" s="6">
        <v>25000</v>
      </c>
    </row>
    <row r="179" spans="1:9" ht="20" customHeight="1" x14ac:dyDescent="0.2">
      <c r="A179" s="3">
        <v>6400</v>
      </c>
      <c r="B179" s="3">
        <v>394</v>
      </c>
      <c r="C179" s="3" t="s">
        <v>102</v>
      </c>
      <c r="D179" s="3">
        <v>1</v>
      </c>
      <c r="E179" s="7" t="s">
        <v>110</v>
      </c>
      <c r="F179" s="3">
        <v>0</v>
      </c>
      <c r="G179" s="5">
        <f t="shared" si="2"/>
        <v>16666.666666666668</v>
      </c>
      <c r="H179" s="6">
        <f t="shared" si="3"/>
        <v>8333.3333333333339</v>
      </c>
      <c r="I179" s="6">
        <v>25000</v>
      </c>
    </row>
    <row r="180" spans="1:9" ht="20" customHeight="1" x14ac:dyDescent="0.2">
      <c r="A180" s="3">
        <v>6400</v>
      </c>
      <c r="B180" s="3">
        <v>394</v>
      </c>
      <c r="C180" s="3" t="s">
        <v>102</v>
      </c>
      <c r="D180" s="3">
        <v>1</v>
      </c>
      <c r="E180" s="7" t="s">
        <v>111</v>
      </c>
      <c r="F180" s="3">
        <v>0</v>
      </c>
      <c r="G180" s="5">
        <f t="shared" si="2"/>
        <v>3333.3333333333335</v>
      </c>
      <c r="H180" s="6">
        <f t="shared" si="3"/>
        <v>1666.6666666666667</v>
      </c>
      <c r="I180" s="6">
        <v>5000</v>
      </c>
    </row>
    <row r="181" spans="1:9" ht="20" customHeight="1" x14ac:dyDescent="0.2">
      <c r="A181" s="3">
        <v>6400</v>
      </c>
      <c r="B181" s="3">
        <v>394</v>
      </c>
      <c r="C181" s="3" t="s">
        <v>102</v>
      </c>
      <c r="D181" s="3">
        <v>1</v>
      </c>
      <c r="E181" s="7" t="s">
        <v>87</v>
      </c>
      <c r="F181" s="3">
        <v>0</v>
      </c>
      <c r="G181" s="5">
        <f t="shared" si="2"/>
        <v>3333.3333333333335</v>
      </c>
      <c r="H181" s="6">
        <f t="shared" si="3"/>
        <v>1666.6666666666667</v>
      </c>
      <c r="I181" s="6">
        <v>5000</v>
      </c>
    </row>
    <row r="182" spans="1:9" ht="20" customHeight="1" x14ac:dyDescent="0.2">
      <c r="A182" s="3">
        <v>6400</v>
      </c>
      <c r="B182" s="3">
        <v>394</v>
      </c>
      <c r="C182" s="3" t="s">
        <v>112</v>
      </c>
      <c r="D182" s="3">
        <v>1</v>
      </c>
      <c r="E182" s="7" t="s">
        <v>113</v>
      </c>
      <c r="F182" s="3">
        <v>0</v>
      </c>
      <c r="G182" s="5">
        <f t="shared" si="2"/>
        <v>3600</v>
      </c>
      <c r="H182" s="6">
        <f t="shared" si="3"/>
        <v>1800</v>
      </c>
      <c r="I182" s="6">
        <v>5400</v>
      </c>
    </row>
    <row r="183" spans="1:9" ht="20" customHeight="1" x14ac:dyDescent="0.2">
      <c r="A183" s="3">
        <v>6400</v>
      </c>
      <c r="B183" s="3">
        <v>394</v>
      </c>
      <c r="C183" s="3" t="s">
        <v>114</v>
      </c>
      <c r="D183" s="3">
        <v>1</v>
      </c>
      <c r="E183" s="7" t="s">
        <v>115</v>
      </c>
      <c r="F183" s="3">
        <v>0</v>
      </c>
      <c r="G183" s="5">
        <f t="shared" si="2"/>
        <v>13333.333333333334</v>
      </c>
      <c r="H183" s="6">
        <f t="shared" si="3"/>
        <v>6666.666666666667</v>
      </c>
      <c r="I183" s="6">
        <v>20000</v>
      </c>
    </row>
    <row r="184" spans="1:9" ht="20" customHeight="1" x14ac:dyDescent="0.2">
      <c r="A184" s="3">
        <v>6400</v>
      </c>
      <c r="B184" s="3">
        <v>394</v>
      </c>
      <c r="C184" s="3" t="s">
        <v>114</v>
      </c>
      <c r="D184" s="3">
        <v>1</v>
      </c>
      <c r="E184" s="7" t="s">
        <v>116</v>
      </c>
      <c r="F184" s="3">
        <v>0</v>
      </c>
      <c r="G184" s="5">
        <f t="shared" si="2"/>
        <v>26666.666666666668</v>
      </c>
      <c r="H184" s="6">
        <f t="shared" si="3"/>
        <v>13333.333333333334</v>
      </c>
      <c r="I184" s="6">
        <v>40000</v>
      </c>
    </row>
    <row r="185" spans="1:9" ht="20" customHeight="1" x14ac:dyDescent="0.2">
      <c r="A185" s="3">
        <v>6400</v>
      </c>
      <c r="B185" s="3">
        <v>394</v>
      </c>
      <c r="C185" s="3" t="s">
        <v>114</v>
      </c>
      <c r="D185" s="3">
        <v>1</v>
      </c>
      <c r="E185" s="7" t="s">
        <v>117</v>
      </c>
      <c r="F185" s="3"/>
      <c r="G185" s="5">
        <f t="shared" si="2"/>
        <v>7333.333333333333</v>
      </c>
      <c r="H185" s="6">
        <f t="shared" si="3"/>
        <v>3666.6666666666665</v>
      </c>
      <c r="I185" s="6">
        <v>11000</v>
      </c>
    </row>
    <row r="186" spans="1:9" ht="20" customHeight="1" x14ac:dyDescent="0.2">
      <c r="A186" s="3">
        <v>6400</v>
      </c>
      <c r="B186" s="3">
        <v>394</v>
      </c>
      <c r="C186" s="3" t="s">
        <v>114</v>
      </c>
      <c r="D186" s="3">
        <v>1</v>
      </c>
      <c r="E186" s="7" t="s">
        <v>118</v>
      </c>
      <c r="F186" s="3">
        <v>0</v>
      </c>
      <c r="G186" s="5">
        <f>+I186/3*2</f>
        <v>11382.726666666667</v>
      </c>
      <c r="H186" s="6">
        <f>+I186/3</f>
        <v>5691.3633333333337</v>
      </c>
      <c r="I186" s="6">
        <v>17074.09</v>
      </c>
    </row>
    <row r="187" spans="1:9" ht="20" customHeight="1" x14ac:dyDescent="0.2">
      <c r="A187" s="3">
        <v>6400</v>
      </c>
      <c r="B187" s="3">
        <v>394</v>
      </c>
      <c r="C187" s="3" t="s">
        <v>114</v>
      </c>
      <c r="D187" s="3">
        <v>1</v>
      </c>
      <c r="E187" s="7" t="s">
        <v>119</v>
      </c>
      <c r="F187" s="3">
        <v>0</v>
      </c>
      <c r="G187" s="5">
        <f t="shared" si="2"/>
        <v>30000</v>
      </c>
      <c r="H187" s="6">
        <f t="shared" si="3"/>
        <v>15000</v>
      </c>
      <c r="I187" s="6">
        <v>45000</v>
      </c>
    </row>
    <row r="188" spans="1:9" ht="20" customHeight="1" x14ac:dyDescent="0.2">
      <c r="A188" s="3">
        <v>6400</v>
      </c>
      <c r="B188" s="3">
        <v>394</v>
      </c>
      <c r="C188" s="3" t="s">
        <v>114</v>
      </c>
      <c r="D188" s="3">
        <v>1</v>
      </c>
      <c r="E188" s="7" t="s">
        <v>120</v>
      </c>
      <c r="F188" s="3">
        <v>0</v>
      </c>
      <c r="G188" s="5">
        <f t="shared" si="2"/>
        <v>3333.3333333333335</v>
      </c>
      <c r="H188" s="6">
        <f t="shared" si="3"/>
        <v>1666.6666666666667</v>
      </c>
      <c r="I188" s="6">
        <v>5000</v>
      </c>
    </row>
    <row r="189" spans="1:9" s="16" customFormat="1" ht="20" customHeight="1" x14ac:dyDescent="0.2">
      <c r="A189" s="3">
        <v>6300</v>
      </c>
      <c r="B189" s="3">
        <v>369</v>
      </c>
      <c r="C189" s="3" t="s">
        <v>121</v>
      </c>
      <c r="D189" s="3">
        <v>1</v>
      </c>
      <c r="E189" s="17" t="s">
        <v>122</v>
      </c>
      <c r="F189" s="3">
        <v>0</v>
      </c>
      <c r="G189" s="5">
        <f t="shared" si="2"/>
        <v>1000000</v>
      </c>
      <c r="H189" s="6">
        <f t="shared" si="3"/>
        <v>500000</v>
      </c>
      <c r="I189" s="6">
        <v>1500000</v>
      </c>
    </row>
    <row r="190" spans="1:9" ht="20" customHeight="1" x14ac:dyDescent="0.2">
      <c r="A190" s="3">
        <v>6400</v>
      </c>
      <c r="B190" s="3">
        <v>394</v>
      </c>
      <c r="C190" s="3" t="s">
        <v>121</v>
      </c>
      <c r="D190" s="3">
        <v>2</v>
      </c>
      <c r="E190" s="7" t="s">
        <v>123</v>
      </c>
      <c r="F190" s="3"/>
      <c r="G190" s="5">
        <f t="shared" si="2"/>
        <v>93333.333333333328</v>
      </c>
      <c r="H190" s="6">
        <f t="shared" si="3"/>
        <v>46666.666666666664</v>
      </c>
      <c r="I190" s="6">
        <v>140000</v>
      </c>
    </row>
    <row r="191" spans="1:9" ht="20" customHeight="1" x14ac:dyDescent="0.2">
      <c r="A191" s="3">
        <v>6400</v>
      </c>
      <c r="B191" s="3">
        <v>394</v>
      </c>
      <c r="C191" s="3" t="s">
        <v>121</v>
      </c>
      <c r="D191" s="3">
        <v>2</v>
      </c>
      <c r="E191" s="7" t="s">
        <v>124</v>
      </c>
      <c r="F191" s="3">
        <v>0</v>
      </c>
      <c r="G191" s="5">
        <f t="shared" si="2"/>
        <v>13333.333333333334</v>
      </c>
      <c r="H191" s="6">
        <f t="shared" si="3"/>
        <v>6666.666666666667</v>
      </c>
      <c r="I191" s="6">
        <v>20000</v>
      </c>
    </row>
    <row r="192" spans="1:9" ht="20" customHeight="1" x14ac:dyDescent="0.2">
      <c r="A192" s="3">
        <v>6400</v>
      </c>
      <c r="B192" s="3">
        <v>394</v>
      </c>
      <c r="C192" s="3" t="s">
        <v>121</v>
      </c>
      <c r="D192" s="3">
        <v>2</v>
      </c>
      <c r="E192" s="7" t="s">
        <v>125</v>
      </c>
      <c r="F192" s="3">
        <v>0</v>
      </c>
      <c r="G192" s="5">
        <f t="shared" si="2"/>
        <v>76666.666666666672</v>
      </c>
      <c r="H192" s="6">
        <f t="shared" si="3"/>
        <v>38333.333333333336</v>
      </c>
      <c r="I192" s="6">
        <v>115000</v>
      </c>
    </row>
    <row r="193" spans="1:9" ht="20" customHeight="1" x14ac:dyDescent="0.2">
      <c r="A193" s="3">
        <v>6400</v>
      </c>
      <c r="B193" s="3">
        <v>394</v>
      </c>
      <c r="C193" s="3" t="s">
        <v>121</v>
      </c>
      <c r="D193" s="3">
        <v>2</v>
      </c>
      <c r="E193" s="7" t="s">
        <v>126</v>
      </c>
      <c r="F193" s="3">
        <v>0</v>
      </c>
      <c r="G193" s="5">
        <f t="shared" si="2"/>
        <v>13333.333333333334</v>
      </c>
      <c r="H193" s="6">
        <f t="shared" si="3"/>
        <v>6666.666666666667</v>
      </c>
      <c r="I193" s="6">
        <v>20000</v>
      </c>
    </row>
    <row r="194" spans="1:9" ht="20" customHeight="1" x14ac:dyDescent="0.2">
      <c r="A194" s="3">
        <v>6400</v>
      </c>
      <c r="B194" s="3">
        <v>394</v>
      </c>
      <c r="C194" s="3" t="s">
        <v>121</v>
      </c>
      <c r="D194" s="3">
        <v>2</v>
      </c>
      <c r="E194" s="7" t="s">
        <v>127</v>
      </c>
      <c r="F194" s="3">
        <v>0</v>
      </c>
      <c r="G194" s="5">
        <f t="shared" si="2"/>
        <v>66666.666666666672</v>
      </c>
      <c r="H194" s="6">
        <f t="shared" si="3"/>
        <v>33333.333333333336</v>
      </c>
      <c r="I194" s="6">
        <v>100000</v>
      </c>
    </row>
    <row r="195" spans="1:9" ht="20" customHeight="1" x14ac:dyDescent="0.2">
      <c r="A195" s="3">
        <v>6400</v>
      </c>
      <c r="B195" s="3">
        <v>394</v>
      </c>
      <c r="C195" s="3" t="s">
        <v>121</v>
      </c>
      <c r="D195" s="3">
        <v>2</v>
      </c>
      <c r="E195" s="7" t="s">
        <v>128</v>
      </c>
      <c r="F195" s="3">
        <v>0</v>
      </c>
      <c r="G195" s="5">
        <f t="shared" si="2"/>
        <v>3333.3333333333335</v>
      </c>
      <c r="H195" s="6">
        <f t="shared" si="3"/>
        <v>1666.6666666666667</v>
      </c>
      <c r="I195" s="6">
        <v>5000</v>
      </c>
    </row>
    <row r="196" spans="1:9" ht="29.5" customHeight="1" x14ac:dyDescent="0.2">
      <c r="A196" s="3">
        <v>6400</v>
      </c>
      <c r="B196" s="3">
        <v>394</v>
      </c>
      <c r="C196" s="3" t="s">
        <v>129</v>
      </c>
      <c r="D196" s="3">
        <v>1</v>
      </c>
      <c r="E196" s="4" t="s">
        <v>130</v>
      </c>
      <c r="F196" s="3">
        <v>0</v>
      </c>
      <c r="G196" s="5">
        <f t="shared" si="2"/>
        <v>80000</v>
      </c>
      <c r="H196" s="6">
        <f t="shared" si="3"/>
        <v>40000</v>
      </c>
      <c r="I196" s="6">
        <v>120000</v>
      </c>
    </row>
    <row r="197" spans="1:9" s="27" customFormat="1" ht="20" customHeight="1" x14ac:dyDescent="0.2">
      <c r="A197" s="24">
        <v>6400</v>
      </c>
      <c r="B197" s="24">
        <v>394</v>
      </c>
      <c r="C197" s="24" t="s">
        <v>129</v>
      </c>
      <c r="D197" s="24">
        <v>1</v>
      </c>
      <c r="E197" s="4" t="s">
        <v>131</v>
      </c>
      <c r="F197" s="24">
        <v>0</v>
      </c>
      <c r="G197" s="25">
        <f t="shared" si="2"/>
        <v>133333.33333333334</v>
      </c>
      <c r="H197" s="26">
        <f t="shared" si="3"/>
        <v>66666.666666666672</v>
      </c>
      <c r="I197" s="26">
        <v>200000</v>
      </c>
    </row>
    <row r="198" spans="1:9" ht="32" x14ac:dyDescent="0.2">
      <c r="A198" s="3">
        <v>6400</v>
      </c>
      <c r="B198" s="3">
        <v>394</v>
      </c>
      <c r="C198" s="3" t="s">
        <v>129</v>
      </c>
      <c r="D198" s="3">
        <v>1</v>
      </c>
      <c r="E198" s="4" t="s">
        <v>132</v>
      </c>
      <c r="F198" s="3">
        <v>0</v>
      </c>
      <c r="G198" s="5">
        <f t="shared" si="2"/>
        <v>3333.3333333333335</v>
      </c>
      <c r="H198" s="6">
        <f t="shared" si="3"/>
        <v>1666.6666666666667</v>
      </c>
      <c r="I198" s="6">
        <v>5000</v>
      </c>
    </row>
    <row r="199" spans="1:9" ht="20" customHeight="1" x14ac:dyDescent="0.2">
      <c r="A199" s="3">
        <v>6400</v>
      </c>
      <c r="B199" s="3">
        <v>394</v>
      </c>
      <c r="C199" s="3" t="s">
        <v>129</v>
      </c>
      <c r="D199" s="3">
        <v>1</v>
      </c>
      <c r="E199" s="7" t="s">
        <v>133</v>
      </c>
      <c r="F199" s="3">
        <v>0</v>
      </c>
      <c r="G199" s="5">
        <f t="shared" si="2"/>
        <v>40000</v>
      </c>
      <c r="H199" s="6">
        <f t="shared" si="3"/>
        <v>20000</v>
      </c>
      <c r="I199" s="6">
        <v>60000</v>
      </c>
    </row>
    <row r="200" spans="1:9" ht="20" customHeight="1" x14ac:dyDescent="0.2">
      <c r="A200" s="3">
        <v>6400</v>
      </c>
      <c r="B200" s="3">
        <v>394</v>
      </c>
      <c r="C200" s="3" t="s">
        <v>129</v>
      </c>
      <c r="D200" s="3">
        <v>1</v>
      </c>
      <c r="E200" s="7" t="s">
        <v>134</v>
      </c>
      <c r="F200" s="3">
        <v>0</v>
      </c>
      <c r="G200" s="5">
        <f t="shared" si="2"/>
        <v>333333.33333333331</v>
      </c>
      <c r="H200" s="6">
        <f t="shared" si="3"/>
        <v>166666.66666666666</v>
      </c>
      <c r="I200" s="6">
        <v>500000</v>
      </c>
    </row>
    <row r="201" spans="1:9" ht="20" customHeight="1" x14ac:dyDescent="0.2">
      <c r="A201" s="3">
        <v>6400</v>
      </c>
      <c r="B201" s="3">
        <v>394</v>
      </c>
      <c r="C201" s="3" t="s">
        <v>129</v>
      </c>
      <c r="D201" s="3">
        <v>1</v>
      </c>
      <c r="E201" s="7" t="s">
        <v>135</v>
      </c>
      <c r="F201" s="3">
        <v>0</v>
      </c>
      <c r="G201" s="5">
        <f t="shared" si="2"/>
        <v>53333.333333333336</v>
      </c>
      <c r="H201" s="6">
        <f t="shared" si="3"/>
        <v>26666.666666666668</v>
      </c>
      <c r="I201" s="6">
        <v>80000</v>
      </c>
    </row>
    <row r="202" spans="1:9" ht="32" x14ac:dyDescent="0.2">
      <c r="A202" s="3">
        <v>6400</v>
      </c>
      <c r="B202" s="3">
        <v>394</v>
      </c>
      <c r="C202" s="3" t="s">
        <v>129</v>
      </c>
      <c r="D202" s="3">
        <v>1</v>
      </c>
      <c r="E202" s="4" t="s">
        <v>136</v>
      </c>
      <c r="F202" s="3">
        <v>0</v>
      </c>
      <c r="G202" s="5">
        <f t="shared" si="2"/>
        <v>484897.64666666667</v>
      </c>
      <c r="H202" s="6">
        <f t="shared" si="3"/>
        <v>242448.82333333333</v>
      </c>
      <c r="I202" s="6">
        <f>375000+36000+66346.47+250000</f>
        <v>727346.47</v>
      </c>
    </row>
    <row r="203" spans="1:9" ht="16" x14ac:dyDescent="0.2">
      <c r="A203" s="3">
        <v>6400</v>
      </c>
      <c r="B203" s="3">
        <v>394</v>
      </c>
      <c r="C203" s="3" t="s">
        <v>129</v>
      </c>
      <c r="D203" s="3">
        <v>1</v>
      </c>
      <c r="E203" s="4" t="s">
        <v>137</v>
      </c>
      <c r="F203" s="3">
        <v>0</v>
      </c>
      <c r="G203" s="5">
        <f t="shared" si="2"/>
        <v>33333.333333333336</v>
      </c>
      <c r="H203" s="6">
        <f t="shared" si="3"/>
        <v>16666.666666666668</v>
      </c>
      <c r="I203" s="6">
        <v>50000</v>
      </c>
    </row>
    <row r="204" spans="1:9" ht="20" customHeight="1" x14ac:dyDescent="0.2">
      <c r="A204" s="3">
        <v>6400</v>
      </c>
      <c r="B204" s="3">
        <v>394</v>
      </c>
      <c r="C204" s="3" t="s">
        <v>138</v>
      </c>
      <c r="D204" s="3">
        <v>1</v>
      </c>
      <c r="E204" s="4" t="s">
        <v>139</v>
      </c>
      <c r="F204" s="3">
        <v>0</v>
      </c>
      <c r="G204" s="25">
        <f t="shared" si="2"/>
        <v>6666.666666666667</v>
      </c>
      <c r="H204" s="26">
        <f t="shared" si="3"/>
        <v>3333.3333333333335</v>
      </c>
      <c r="I204" s="6">
        <v>10000</v>
      </c>
    </row>
    <row r="205" spans="1:9" ht="20" customHeight="1" x14ac:dyDescent="0.2">
      <c r="A205" s="3">
        <v>6400</v>
      </c>
      <c r="B205" s="3">
        <v>394</v>
      </c>
      <c r="C205" s="3" t="s">
        <v>138</v>
      </c>
      <c r="D205" s="3">
        <v>1</v>
      </c>
      <c r="E205" s="7" t="s">
        <v>140</v>
      </c>
      <c r="F205" s="3">
        <v>0</v>
      </c>
      <c r="G205" s="5">
        <f t="shared" si="2"/>
        <v>53333.333333333336</v>
      </c>
      <c r="H205" s="6">
        <f t="shared" si="3"/>
        <v>26666.666666666668</v>
      </c>
      <c r="I205" s="6">
        <v>80000</v>
      </c>
    </row>
    <row r="206" spans="1:9" ht="20" customHeight="1" x14ac:dyDescent="0.2">
      <c r="A206" s="3">
        <v>6400</v>
      </c>
      <c r="B206" s="3">
        <v>394</v>
      </c>
      <c r="C206" s="3" t="s">
        <v>138</v>
      </c>
      <c r="D206" s="3">
        <v>1</v>
      </c>
      <c r="E206" s="7" t="s">
        <v>141</v>
      </c>
      <c r="F206" s="3">
        <v>0</v>
      </c>
      <c r="G206" s="5">
        <f t="shared" si="2"/>
        <v>6666.666666666667</v>
      </c>
      <c r="H206" s="6">
        <f t="shared" si="3"/>
        <v>3333.3333333333335</v>
      </c>
      <c r="I206" s="6">
        <v>10000</v>
      </c>
    </row>
    <row r="207" spans="1:9" ht="20" customHeight="1" x14ac:dyDescent="0.2">
      <c r="A207" s="3">
        <v>6400</v>
      </c>
      <c r="B207" s="3">
        <v>394</v>
      </c>
      <c r="C207" s="3" t="s">
        <v>142</v>
      </c>
      <c r="D207" s="3">
        <v>1</v>
      </c>
      <c r="E207" s="7" t="s">
        <v>143</v>
      </c>
      <c r="F207" s="3">
        <v>0</v>
      </c>
      <c r="G207" s="5">
        <f t="shared" si="2"/>
        <v>96666.666666666672</v>
      </c>
      <c r="H207" s="6">
        <f t="shared" si="3"/>
        <v>48333.333333333336</v>
      </c>
      <c r="I207" s="6">
        <v>145000</v>
      </c>
    </row>
    <row r="208" spans="1:9" ht="20" customHeight="1" x14ac:dyDescent="0.2">
      <c r="A208" s="3">
        <v>6400</v>
      </c>
      <c r="B208" s="3">
        <v>394</v>
      </c>
      <c r="C208" s="3" t="s">
        <v>142</v>
      </c>
      <c r="D208" s="3">
        <v>1</v>
      </c>
      <c r="E208" s="7" t="s">
        <v>144</v>
      </c>
      <c r="F208" s="3">
        <v>0</v>
      </c>
      <c r="G208" s="5">
        <f t="shared" si="2"/>
        <v>60425.753333333334</v>
      </c>
      <c r="H208" s="6">
        <f t="shared" si="3"/>
        <v>30212.876666666667</v>
      </c>
      <c r="I208" s="6">
        <v>90638.63</v>
      </c>
    </row>
    <row r="209" spans="1:13" ht="20" customHeight="1" x14ac:dyDescent="0.2">
      <c r="A209" s="3">
        <v>6400</v>
      </c>
      <c r="B209" s="3">
        <v>394</v>
      </c>
      <c r="C209" s="3" t="s">
        <v>145</v>
      </c>
      <c r="D209" s="3">
        <v>1</v>
      </c>
      <c r="E209" s="7" t="s">
        <v>146</v>
      </c>
      <c r="F209" s="3">
        <v>0</v>
      </c>
      <c r="G209" s="25">
        <f t="shared" si="2"/>
        <v>30666.666666666668</v>
      </c>
      <c r="H209" s="26">
        <f t="shared" si="3"/>
        <v>15333.333333333334</v>
      </c>
      <c r="I209" s="6">
        <v>46000</v>
      </c>
    </row>
    <row r="210" spans="1:13" ht="20" customHeight="1" x14ac:dyDescent="0.2">
      <c r="A210" s="3">
        <v>6400</v>
      </c>
      <c r="B210" s="3">
        <v>394</v>
      </c>
      <c r="C210" s="3" t="s">
        <v>145</v>
      </c>
      <c r="D210" s="3">
        <v>1</v>
      </c>
      <c r="E210" s="7" t="s">
        <v>147</v>
      </c>
      <c r="F210" s="3">
        <v>0</v>
      </c>
      <c r="G210" s="25">
        <f t="shared" si="2"/>
        <v>8000</v>
      </c>
      <c r="H210" s="26">
        <f t="shared" si="3"/>
        <v>4000</v>
      </c>
      <c r="I210" s="6">
        <v>12000</v>
      </c>
    </row>
    <row r="211" spans="1:13" ht="20" customHeight="1" x14ac:dyDescent="0.2">
      <c r="A211" s="3">
        <v>6400</v>
      </c>
      <c r="B211" s="3">
        <v>394</v>
      </c>
      <c r="C211" s="3" t="s">
        <v>145</v>
      </c>
      <c r="D211" s="3">
        <v>1</v>
      </c>
      <c r="E211" s="7" t="s">
        <v>148</v>
      </c>
      <c r="F211" s="3">
        <v>0</v>
      </c>
      <c r="G211" s="5">
        <f t="shared" si="2"/>
        <v>59333.333333333336</v>
      </c>
      <c r="H211" s="6">
        <f t="shared" si="3"/>
        <v>29666.666666666668</v>
      </c>
      <c r="I211" s="6">
        <v>89000</v>
      </c>
    </row>
    <row r="212" spans="1:13" ht="20" customHeight="1" x14ac:dyDescent="0.2">
      <c r="A212" s="3">
        <v>6400</v>
      </c>
      <c r="B212" s="3">
        <v>394</v>
      </c>
      <c r="C212" s="3" t="s">
        <v>145</v>
      </c>
      <c r="D212" s="3">
        <v>1</v>
      </c>
      <c r="E212" s="7" t="s">
        <v>149</v>
      </c>
      <c r="F212" s="3">
        <v>0</v>
      </c>
      <c r="G212" s="5">
        <f t="shared" si="2"/>
        <v>10000</v>
      </c>
      <c r="H212" s="6">
        <f t="shared" si="3"/>
        <v>5000</v>
      </c>
      <c r="I212" s="6">
        <v>15000</v>
      </c>
    </row>
    <row r="213" spans="1:13" ht="20" customHeight="1" x14ac:dyDescent="0.2">
      <c r="A213" s="3">
        <v>6400</v>
      </c>
      <c r="B213" s="3">
        <v>394</v>
      </c>
      <c r="C213" s="3" t="s">
        <v>145</v>
      </c>
      <c r="D213" s="3">
        <v>1</v>
      </c>
      <c r="E213" s="7" t="s">
        <v>150</v>
      </c>
      <c r="F213" s="3">
        <v>0</v>
      </c>
      <c r="G213" s="5">
        <f t="shared" si="2"/>
        <v>6131.52</v>
      </c>
      <c r="H213" s="6">
        <f t="shared" si="3"/>
        <v>3065.76</v>
      </c>
      <c r="I213" s="6">
        <v>9197.2800000000007</v>
      </c>
    </row>
    <row r="214" spans="1:13" ht="20" customHeight="1" x14ac:dyDescent="0.2">
      <c r="A214" s="3">
        <v>6400</v>
      </c>
      <c r="B214" s="3">
        <v>394</v>
      </c>
      <c r="C214" s="3" t="s">
        <v>151</v>
      </c>
      <c r="D214" s="3">
        <v>1</v>
      </c>
      <c r="E214" s="7" t="s">
        <v>152</v>
      </c>
      <c r="F214" s="3">
        <v>0</v>
      </c>
      <c r="G214" s="25">
        <f t="shared" si="2"/>
        <v>20000</v>
      </c>
      <c r="H214" s="26">
        <f t="shared" si="3"/>
        <v>10000</v>
      </c>
      <c r="I214" s="6">
        <v>30000</v>
      </c>
    </row>
    <row r="215" spans="1:13" ht="20" customHeight="1" x14ac:dyDescent="0.2">
      <c r="A215" s="3">
        <v>6400</v>
      </c>
      <c r="B215" s="3">
        <v>394</v>
      </c>
      <c r="C215" s="3" t="s">
        <v>151</v>
      </c>
      <c r="D215" s="3">
        <v>1</v>
      </c>
      <c r="E215" s="7" t="s">
        <v>153</v>
      </c>
      <c r="F215" s="3">
        <v>0</v>
      </c>
      <c r="G215" s="5">
        <f t="shared" si="2"/>
        <v>134760.28666666665</v>
      </c>
      <c r="H215" s="6">
        <f t="shared" si="3"/>
        <v>67380.143333333326</v>
      </c>
      <c r="I215" s="6">
        <v>202140.43</v>
      </c>
    </row>
    <row r="216" spans="1:13" ht="20" customHeight="1" x14ac:dyDescent="0.2">
      <c r="A216" s="3">
        <v>6400</v>
      </c>
      <c r="B216" s="3">
        <v>394</v>
      </c>
      <c r="C216" s="3" t="s">
        <v>151</v>
      </c>
      <c r="D216" s="3">
        <v>1</v>
      </c>
      <c r="E216" s="7" t="s">
        <v>154</v>
      </c>
      <c r="F216" s="3">
        <v>0</v>
      </c>
      <c r="G216" s="5">
        <f t="shared" si="2"/>
        <v>16666.666666666668</v>
      </c>
      <c r="H216" s="6">
        <f t="shared" si="3"/>
        <v>8333.3333333333339</v>
      </c>
      <c r="I216" s="6">
        <v>25000</v>
      </c>
    </row>
    <row r="217" spans="1:13" ht="20" customHeight="1" x14ac:dyDescent="0.2">
      <c r="A217" s="3">
        <v>6400</v>
      </c>
      <c r="B217" s="3">
        <v>394</v>
      </c>
      <c r="C217" s="3" t="s">
        <v>151</v>
      </c>
      <c r="D217" s="3">
        <v>1</v>
      </c>
      <c r="E217" s="7" t="s">
        <v>155</v>
      </c>
      <c r="F217" s="3">
        <v>0</v>
      </c>
      <c r="G217" s="5">
        <f t="shared" si="2"/>
        <v>133333.33333333334</v>
      </c>
      <c r="H217" s="6">
        <f t="shared" si="3"/>
        <v>66666.666666666672</v>
      </c>
      <c r="I217" s="6">
        <v>200000</v>
      </c>
    </row>
    <row r="218" spans="1:13" ht="20" customHeight="1" x14ac:dyDescent="0.2">
      <c r="A218" s="3">
        <v>6400</v>
      </c>
      <c r="B218" s="3">
        <v>394</v>
      </c>
      <c r="C218" s="3" t="s">
        <v>151</v>
      </c>
      <c r="D218" s="3">
        <v>1</v>
      </c>
      <c r="E218" s="7" t="s">
        <v>156</v>
      </c>
      <c r="F218" s="3">
        <v>0</v>
      </c>
      <c r="G218" s="5">
        <f t="shared" si="2"/>
        <v>16666.666666666668</v>
      </c>
      <c r="H218" s="6">
        <f t="shared" si="3"/>
        <v>8333.3333333333339</v>
      </c>
      <c r="I218" s="6">
        <v>25000</v>
      </c>
    </row>
    <row r="219" spans="1:13" ht="20" customHeight="1" x14ac:dyDescent="0.2">
      <c r="A219" s="3">
        <v>6400</v>
      </c>
      <c r="B219" s="3">
        <v>394</v>
      </c>
      <c r="C219" s="3" t="s">
        <v>151</v>
      </c>
      <c r="D219" s="3">
        <v>1</v>
      </c>
      <c r="E219" s="7" t="s">
        <v>157</v>
      </c>
      <c r="F219" s="3">
        <v>0</v>
      </c>
      <c r="G219" s="5">
        <f t="shared" si="2"/>
        <v>3333.3333333333335</v>
      </c>
      <c r="H219" s="6">
        <f t="shared" si="3"/>
        <v>1666.6666666666667</v>
      </c>
      <c r="I219" s="6">
        <v>5000</v>
      </c>
    </row>
    <row r="220" spans="1:13" ht="21" customHeight="1" x14ac:dyDescent="0.2">
      <c r="A220" s="3">
        <v>6400</v>
      </c>
      <c r="B220" s="3">
        <v>394</v>
      </c>
      <c r="C220" s="3" t="s">
        <v>158</v>
      </c>
      <c r="D220" s="3">
        <v>1</v>
      </c>
      <c r="E220" s="7" t="s">
        <v>159</v>
      </c>
      <c r="F220" s="3">
        <v>0</v>
      </c>
      <c r="G220" s="5">
        <f t="shared" si="2"/>
        <v>8000</v>
      </c>
      <c r="H220" s="6">
        <f t="shared" si="3"/>
        <v>4000</v>
      </c>
      <c r="I220" s="6">
        <v>12000</v>
      </c>
    </row>
    <row r="221" spans="1:13" s="16" customFormat="1" ht="16" x14ac:dyDescent="0.2">
      <c r="A221" s="3">
        <v>6140</v>
      </c>
      <c r="B221" s="3">
        <v>311</v>
      </c>
      <c r="C221" s="3" t="s">
        <v>160</v>
      </c>
      <c r="D221" s="3">
        <v>1</v>
      </c>
      <c r="E221" s="17" t="s">
        <v>161</v>
      </c>
      <c r="F221" s="3">
        <v>0</v>
      </c>
      <c r="G221" s="5">
        <v>1298386.83</v>
      </c>
      <c r="H221" s="6">
        <v>701613.17</v>
      </c>
      <c r="I221" s="6">
        <v>2000000</v>
      </c>
    </row>
    <row r="222" spans="1:13" s="16" customFormat="1" ht="20" customHeight="1" x14ac:dyDescent="0.2">
      <c r="A222" s="3">
        <v>5000</v>
      </c>
      <c r="B222" s="3">
        <v>251</v>
      </c>
      <c r="C222" s="3" t="s">
        <v>160</v>
      </c>
      <c r="D222" s="3">
        <v>2</v>
      </c>
      <c r="E222" s="17" t="s">
        <v>162</v>
      </c>
      <c r="F222" s="3"/>
      <c r="G222" s="5">
        <v>165053.5</v>
      </c>
      <c r="H222" s="6">
        <v>134946.5</v>
      </c>
      <c r="I222" s="6">
        <v>300000</v>
      </c>
      <c r="K222" s="18"/>
      <c r="L222" s="18"/>
    </row>
    <row r="223" spans="1:13" s="16" customFormat="1" ht="20" customHeight="1" x14ac:dyDescent="0.2">
      <c r="A223" s="3">
        <v>5000</v>
      </c>
      <c r="B223" s="3">
        <v>750</v>
      </c>
      <c r="C223" s="3" t="s">
        <v>160</v>
      </c>
      <c r="D223" s="3">
        <v>3</v>
      </c>
      <c r="E223" s="17" t="s">
        <v>163</v>
      </c>
      <c r="F223" s="3">
        <v>0</v>
      </c>
      <c r="G223" s="5">
        <f t="shared" si="2"/>
        <v>48304.693333333329</v>
      </c>
      <c r="H223" s="6">
        <f t="shared" si="3"/>
        <v>24152.346666666665</v>
      </c>
      <c r="I223" s="6">
        <v>72457.039999999994</v>
      </c>
      <c r="L223" s="18"/>
      <c r="M223" s="18"/>
    </row>
    <row r="224" spans="1:13" s="16" customFormat="1" ht="20" customHeight="1" x14ac:dyDescent="0.2">
      <c r="A224" s="3">
        <v>5000</v>
      </c>
      <c r="B224" s="3">
        <v>220</v>
      </c>
      <c r="C224" s="3" t="s">
        <v>160</v>
      </c>
      <c r="D224" s="3">
        <v>3</v>
      </c>
      <c r="E224" s="17" t="s">
        <v>164</v>
      </c>
      <c r="F224" s="3">
        <v>0</v>
      </c>
      <c r="G224" s="5">
        <f t="shared" si="2"/>
        <v>3695.3066666666668</v>
      </c>
      <c r="H224" s="6">
        <f t="shared" si="3"/>
        <v>1847.6533333333334</v>
      </c>
      <c r="I224" s="6">
        <v>5542.96</v>
      </c>
    </row>
    <row r="225" spans="1:9" ht="20" customHeight="1" x14ac:dyDescent="0.2">
      <c r="A225" s="3">
        <v>6400</v>
      </c>
      <c r="B225" s="3">
        <v>394</v>
      </c>
      <c r="C225" s="3" t="s">
        <v>160</v>
      </c>
      <c r="D225" s="3">
        <v>4</v>
      </c>
      <c r="E225" s="7" t="s">
        <v>165</v>
      </c>
      <c r="F225" s="3">
        <v>0</v>
      </c>
      <c r="G225" s="5">
        <f>+I225/3*2</f>
        <v>266666.66666666669</v>
      </c>
      <c r="H225" s="6">
        <f>+I225/3</f>
        <v>133333.33333333334</v>
      </c>
      <c r="I225" s="6">
        <v>400000</v>
      </c>
    </row>
    <row r="226" spans="1:9" ht="20" customHeight="1" x14ac:dyDescent="0.2">
      <c r="A226" s="3">
        <v>6400</v>
      </c>
      <c r="B226" s="3">
        <v>394</v>
      </c>
      <c r="C226" s="3" t="s">
        <v>160</v>
      </c>
      <c r="D226" s="3">
        <v>4</v>
      </c>
      <c r="E226" s="7" t="s">
        <v>166</v>
      </c>
      <c r="F226" s="3">
        <v>0</v>
      </c>
      <c r="G226" s="5">
        <f>+I226/3*2</f>
        <v>50000</v>
      </c>
      <c r="H226" s="6">
        <f>+I226/3</f>
        <v>25000</v>
      </c>
      <c r="I226" s="6">
        <v>75000</v>
      </c>
    </row>
    <row r="227" spans="1:9" ht="20" customHeight="1" x14ac:dyDescent="0.2">
      <c r="A227" s="3">
        <v>6400</v>
      </c>
      <c r="B227" s="3">
        <v>394</v>
      </c>
      <c r="C227" s="3" t="s">
        <v>160</v>
      </c>
      <c r="D227" s="3">
        <v>4</v>
      </c>
      <c r="E227" s="7" t="s">
        <v>167</v>
      </c>
      <c r="F227" s="3">
        <v>0</v>
      </c>
      <c r="G227" s="5">
        <f>+I227/3*2</f>
        <v>326539</v>
      </c>
      <c r="H227" s="6">
        <f>+I227/3</f>
        <v>163269.5</v>
      </c>
      <c r="I227" s="6">
        <v>489808.5</v>
      </c>
    </row>
    <row r="228" spans="1:9" ht="20" customHeight="1" x14ac:dyDescent="0.2">
      <c r="A228" s="3">
        <v>6400</v>
      </c>
      <c r="B228" s="3">
        <v>394</v>
      </c>
      <c r="C228" s="3" t="s">
        <v>160</v>
      </c>
      <c r="D228" s="3">
        <v>4</v>
      </c>
      <c r="E228" s="7" t="s">
        <v>168</v>
      </c>
      <c r="F228" s="3">
        <v>0</v>
      </c>
      <c r="G228" s="5">
        <f>+I228/3*2</f>
        <v>25722.426666666666</v>
      </c>
      <c r="H228" s="6">
        <f>+I228/3</f>
        <v>12861.213333333333</v>
      </c>
      <c r="I228" s="6">
        <v>38583.64</v>
      </c>
    </row>
    <row r="229" spans="1:9" ht="20" customHeight="1" x14ac:dyDescent="0.2">
      <c r="A229" s="3">
        <v>6400</v>
      </c>
      <c r="B229" s="3">
        <v>394</v>
      </c>
      <c r="C229" s="3" t="s">
        <v>160</v>
      </c>
      <c r="D229" s="3">
        <v>4</v>
      </c>
      <c r="E229" s="7" t="s">
        <v>169</v>
      </c>
      <c r="F229" s="3">
        <v>0</v>
      </c>
      <c r="G229" s="5">
        <f>+I229/3*2</f>
        <v>20000</v>
      </c>
      <c r="H229" s="6">
        <f>+I229/3</f>
        <v>10000</v>
      </c>
      <c r="I229" s="6">
        <v>30000</v>
      </c>
    </row>
    <row r="230" spans="1:9" s="16" customFormat="1" ht="20" customHeight="1" x14ac:dyDescent="0.2">
      <c r="A230" s="3">
        <v>7200</v>
      </c>
      <c r="B230" s="3">
        <v>790</v>
      </c>
      <c r="C230" s="3" t="s">
        <v>170</v>
      </c>
      <c r="D230" s="3">
        <v>1</v>
      </c>
      <c r="E230" s="17" t="s">
        <v>171</v>
      </c>
      <c r="F230" s="3">
        <v>0</v>
      </c>
      <c r="G230" s="5">
        <f t="shared" si="2"/>
        <v>4790500.0333333332</v>
      </c>
      <c r="H230" s="6">
        <f t="shared" si="3"/>
        <v>2395250.0166666666</v>
      </c>
      <c r="I230" s="6">
        <f>7208893-23142.95</f>
        <v>7185750.0499999998</v>
      </c>
    </row>
    <row r="231" spans="1:9" ht="20" customHeight="1" thickBot="1" x14ac:dyDescent="0.25">
      <c r="A231" s="28">
        <v>7200</v>
      </c>
      <c r="B231" s="28">
        <v>790</v>
      </c>
      <c r="C231" s="28" t="s">
        <v>170</v>
      </c>
      <c r="D231" s="28">
        <v>2</v>
      </c>
      <c r="E231" s="29" t="s">
        <v>172</v>
      </c>
      <c r="F231" s="28">
        <v>0</v>
      </c>
      <c r="G231" s="30">
        <f t="shared" si="2"/>
        <v>13428.466666666667</v>
      </c>
      <c r="H231" s="31">
        <f t="shared" si="3"/>
        <v>6714.2333333333336</v>
      </c>
      <c r="I231" s="31">
        <v>20142.7</v>
      </c>
    </row>
    <row r="232" spans="1:9" ht="20" customHeight="1" thickBot="1" x14ac:dyDescent="0.25">
      <c r="A232" s="46" t="s">
        <v>173</v>
      </c>
      <c r="B232" s="47"/>
      <c r="C232" s="47"/>
      <c r="D232" s="47"/>
      <c r="E232" s="47"/>
      <c r="F232" s="47"/>
      <c r="G232" s="32">
        <f t="shared" si="2"/>
        <v>96078570</v>
      </c>
      <c r="H232" s="33">
        <f t="shared" si="3"/>
        <v>48039285</v>
      </c>
      <c r="I232" s="34">
        <f>SUM(I10:I231)</f>
        <v>144117855</v>
      </c>
    </row>
    <row r="233" spans="1:9" x14ac:dyDescent="0.2">
      <c r="G233" s="35"/>
      <c r="H233" s="35"/>
      <c r="I233" s="35"/>
    </row>
    <row r="234" spans="1:9" x14ac:dyDescent="0.2">
      <c r="A234" s="38" t="s">
        <v>174</v>
      </c>
      <c r="B234" s="38"/>
      <c r="C234" s="38"/>
    </row>
    <row r="235" spans="1:9" x14ac:dyDescent="0.2">
      <c r="A235" s="36"/>
      <c r="B235" s="36"/>
      <c r="C235" s="37" t="s">
        <v>175</v>
      </c>
      <c r="D235" s="39" t="s">
        <v>176</v>
      </c>
      <c r="E235" s="39"/>
      <c r="F235" s="36"/>
      <c r="G235" s="36"/>
    </row>
    <row r="237" spans="1:9" x14ac:dyDescent="0.2">
      <c r="A237" s="40" t="s">
        <v>177</v>
      </c>
      <c r="B237" s="40"/>
      <c r="C237" s="40"/>
      <c r="D237" s="40"/>
      <c r="E237" s="40"/>
      <c r="F237" s="40"/>
      <c r="G237" s="40"/>
    </row>
  </sheetData>
  <mergeCells count="9">
    <mergeCell ref="A234:C234"/>
    <mergeCell ref="D235:E235"/>
    <mergeCell ref="A237:G237"/>
    <mergeCell ref="A1:D2"/>
    <mergeCell ref="H1:I3"/>
    <mergeCell ref="A3:D4"/>
    <mergeCell ref="A6:I6"/>
    <mergeCell ref="A7:I7"/>
    <mergeCell ref="A232:F2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Whittenberger, Deidra L.</dc:creator>
  <cp:lastModifiedBy>Microsoft Office User</cp:lastModifiedBy>
  <dcterms:created xsi:type="dcterms:W3CDTF">2022-01-04T17:23:54Z</dcterms:created>
  <dcterms:modified xsi:type="dcterms:W3CDTF">2022-04-11T18:07:22Z</dcterms:modified>
</cp:coreProperties>
</file>