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BAC01892-26C7-3946-A0B2-26472F0FC754}" xr6:coauthVersionLast="47" xr6:coauthVersionMax="47" xr10:uidLastSave="{00000000-0000-0000-0000-000000000000}"/>
  <bookViews>
    <workbookView xWindow="0" yWindow="500" windowWidth="23040" windowHeight="9300" xr2:uid="{00000000-000D-0000-FFFF-FFFF00000000}"/>
  </bookViews>
  <sheets>
    <sheet name="Sheet1" sheetId="1" r:id="rId1"/>
  </sheets>
  <definedNames>
    <definedName name="_xlnm._FilterDatabase" localSheetId="0" hidden="1">Sheet1!$A$9:$I$132</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_xlnm.Print_Area" localSheetId="0">Sheet1!$A$1:$I$145</definedName>
    <definedName name="_xlnm.Print_Titles" localSheetId="0">Sheet1!$9:$9</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47" i="1" l="1"/>
  <c r="X147" i="1" s="1"/>
  <c r="X148" i="1"/>
  <c r="U141" i="1"/>
  <c r="U146" i="1"/>
  <c r="X146" i="1" s="1"/>
  <c r="X153" i="1"/>
  <c r="X151" i="1"/>
  <c r="X150" i="1"/>
  <c r="X149" i="1"/>
  <c r="X144" i="1"/>
  <c r="X143" i="1"/>
  <c r="X142" i="1"/>
  <c r="S168" i="1"/>
  <c r="R168" i="1"/>
  <c r="Q168" i="1"/>
  <c r="P168" i="1"/>
  <c r="N168" i="1"/>
  <c r="T167" i="1"/>
  <c r="V167" i="1" s="1"/>
  <c r="U166" i="1"/>
  <c r="V166" i="1" s="1"/>
  <c r="T166" i="1"/>
  <c r="T165" i="1"/>
  <c r="V165" i="1" s="1"/>
  <c r="T164" i="1"/>
  <c r="V164" i="1" s="1"/>
  <c r="T163" i="1"/>
  <c r="V163" i="1" s="1"/>
  <c r="T162" i="1"/>
  <c r="V162" i="1" s="1"/>
  <c r="T161" i="1"/>
  <c r="V161" i="1" s="1"/>
  <c r="T160" i="1"/>
  <c r="V160" i="1" s="1"/>
  <c r="U159" i="1"/>
  <c r="T159" i="1"/>
  <c r="T158" i="1"/>
  <c r="V158" i="1" s="1"/>
  <c r="T157" i="1"/>
  <c r="V157" i="1" s="1"/>
  <c r="T156" i="1"/>
  <c r="V156" i="1" s="1"/>
  <c r="U155" i="1"/>
  <c r="O155" i="1"/>
  <c r="T155" i="1" s="1"/>
  <c r="V155" i="1" s="1"/>
  <c r="T154" i="1"/>
  <c r="V154" i="1" s="1"/>
  <c r="T153" i="1"/>
  <c r="V153" i="1" s="1"/>
  <c r="U152" i="1"/>
  <c r="T152" i="1"/>
  <c r="Y152" i="1" s="1"/>
  <c r="T151" i="1"/>
  <c r="V151" i="1" s="1"/>
  <c r="T150" i="1"/>
  <c r="V150" i="1" s="1"/>
  <c r="T149" i="1"/>
  <c r="V149" i="1" s="1"/>
  <c r="O148" i="1"/>
  <c r="T148" i="1" s="1"/>
  <c r="T147" i="1"/>
  <c r="T146" i="1"/>
  <c r="V146" i="1" s="1"/>
  <c r="U145" i="1"/>
  <c r="X145" i="1" s="1"/>
  <c r="T145" i="1"/>
  <c r="T144" i="1"/>
  <c r="V144" i="1" s="1"/>
  <c r="T143" i="1"/>
  <c r="T142" i="1"/>
  <c r="V142" i="1" s="1"/>
  <c r="T141" i="1"/>
  <c r="V141" i="1" s="1"/>
  <c r="O141" i="1"/>
  <c r="X152" i="1" l="1"/>
  <c r="Z152" i="1" s="1"/>
  <c r="Y153" i="1"/>
  <c r="Z153" i="1" s="1"/>
  <c r="X141" i="1"/>
  <c r="X154" i="1" s="1"/>
  <c r="Y143" i="1"/>
  <c r="V145" i="1"/>
  <c r="V147" i="1"/>
  <c r="Z143" i="1"/>
  <c r="V148" i="1"/>
  <c r="Y148" i="1"/>
  <c r="Z148" i="1" s="1"/>
  <c r="V143" i="1"/>
  <c r="Y146" i="1"/>
  <c r="Z146" i="1" s="1"/>
  <c r="Y149" i="1"/>
  <c r="Z149" i="1" s="1"/>
  <c r="O168" i="1"/>
  <c r="V152" i="1"/>
  <c r="V159" i="1"/>
  <c r="Y141" i="1"/>
  <c r="Z141" i="1" s="1"/>
  <c r="Y147" i="1"/>
  <c r="Z147" i="1" s="1"/>
  <c r="Y150" i="1"/>
  <c r="Z150" i="1" s="1"/>
  <c r="Y144" i="1"/>
  <c r="Z144" i="1" s="1"/>
  <c r="Y142" i="1"/>
  <c r="Z142" i="1" s="1"/>
  <c r="Y145" i="1"/>
  <c r="Z145" i="1" s="1"/>
  <c r="Y151" i="1"/>
  <c r="Z151" i="1" s="1"/>
  <c r="U168" i="1"/>
  <c r="U170" i="1" s="1"/>
  <c r="U172" i="1" s="1"/>
  <c r="T168" i="1"/>
  <c r="W168" i="1"/>
  <c r="V168" i="1" l="1"/>
  <c r="Z154" i="1"/>
  <c r="Y154" i="1"/>
  <c r="G36" i="1"/>
  <c r="I36" i="1" s="1"/>
  <c r="H122" i="1" l="1"/>
  <c r="H121" i="1"/>
  <c r="H120" i="1"/>
  <c r="H119" i="1"/>
  <c r="H116" i="1"/>
  <c r="G116" i="1"/>
  <c r="I128" i="1" l="1"/>
  <c r="I127" i="1"/>
  <c r="I126" i="1"/>
  <c r="I125" i="1"/>
  <c r="I124" i="1"/>
  <c r="I123" i="1"/>
  <c r="I114" i="1" l="1"/>
  <c r="I113" i="1"/>
  <c r="I116" i="1"/>
  <c r="I139" i="1"/>
  <c r="I131" i="1"/>
  <c r="I130" i="1"/>
  <c r="I129" i="1"/>
  <c r="I122" i="1"/>
  <c r="I121" i="1"/>
  <c r="I120" i="1"/>
  <c r="I119" i="1"/>
  <c r="I118" i="1"/>
  <c r="I117" i="1"/>
  <c r="I115"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5" i="1"/>
  <c r="I34" i="1"/>
  <c r="I33" i="1"/>
  <c r="I32" i="1"/>
  <c r="I31" i="1"/>
  <c r="I30" i="1"/>
  <c r="I29" i="1"/>
  <c r="I28" i="1"/>
  <c r="I27" i="1"/>
  <c r="I26" i="1"/>
  <c r="I25" i="1"/>
  <c r="I24" i="1"/>
  <c r="I23" i="1"/>
  <c r="I21" i="1"/>
  <c r="I20" i="1"/>
  <c r="I19" i="1"/>
  <c r="I18" i="1"/>
  <c r="I17" i="1"/>
  <c r="I15" i="1"/>
  <c r="I14" i="1"/>
  <c r="I13" i="1"/>
  <c r="I12" i="1"/>
  <c r="H137" i="1" l="1"/>
  <c r="I136" i="1"/>
  <c r="G22" i="1"/>
  <c r="I22" i="1" s="1"/>
  <c r="G16" i="1"/>
  <c r="I16" i="1" s="1"/>
  <c r="G11" i="1"/>
  <c r="I10" i="1"/>
  <c r="I11" i="1" l="1"/>
  <c r="G137" i="1"/>
  <c r="G140" i="1" s="1"/>
  <c r="H140" i="1"/>
  <c r="I132" i="1" l="1"/>
  <c r="I137" i="1" s="1"/>
  <c r="K137" i="1" l="1"/>
  <c r="I140" i="1"/>
</calcChain>
</file>

<file path=xl/sharedStrings.xml><?xml version="1.0" encoding="utf-8"?>
<sst xmlns="http://schemas.openxmlformats.org/spreadsheetml/2006/main" count="228" uniqueCount="157">
  <si>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</si>
  <si>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</si>
  <si>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</si>
  <si>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</si>
  <si>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</si>
  <si>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</si>
  <si>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</si>
  <si>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</si>
  <si>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</si>
  <si>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</si>
  <si>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</si>
  <si>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</si>
  <si>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</si>
  <si>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</si>
  <si>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</si>
  <si>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</si>
  <si>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</si>
  <si>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</si>
  <si>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t>Charter Schools Allocations</t>
  </si>
  <si>
    <t xml:space="preserve">A) Monroe County School District ________________________
     Name of Eligible Recipient </t>
  </si>
  <si>
    <t>Benefits: Retirement @10.82% - Reading Interventionists</t>
  </si>
  <si>
    <t>Benefits: Retirement @10.82% - Health Teachers</t>
  </si>
  <si>
    <t>Benefits: Social Security @ 7.65% - Health Teachers</t>
  </si>
  <si>
    <t>Benefits: Health Insurance - Health Teachers</t>
  </si>
  <si>
    <t>Benefits: Workers Comp @ 2% Health Teachers</t>
  </si>
  <si>
    <t>Benefits: Health Insurance - Reading Interventionists</t>
  </si>
  <si>
    <t>Benefits: Social Security @ 7.65% - Reading Interventionists</t>
  </si>
  <si>
    <t>Benefits: Retirement @10.82% - Teacher, VE</t>
  </si>
  <si>
    <t>Benefits: Social Security @ 7.65% - Teacher, VE</t>
  </si>
  <si>
    <t>Benefits: Health Insurance - Teacher, VE</t>
  </si>
  <si>
    <t>Benefits: Workers Comp @ 2% - Teacher, VE</t>
  </si>
  <si>
    <t>Benefits: Workers Comp @ 2% - Reading Interventionists</t>
  </si>
  <si>
    <t>Benefits: Retirement @10.82% - Teacher, Social Emotional Learning (SEL)</t>
  </si>
  <si>
    <t>Benefits: Social Security @ 7.65% - Teacher, Social Emotional Learning (SEL)</t>
  </si>
  <si>
    <t>Benefits: Health Insurance - Teacher, Social Emotional Learning (SEL)</t>
  </si>
  <si>
    <t>Benefits: Workers Comp @ 2% - Teacher, Social Emotional Learning (SEL)</t>
  </si>
  <si>
    <t>Benefits: Retirement @10.82% - Paraprofessional, EL</t>
  </si>
  <si>
    <t>Benefits: Social Security @ 7.65% - Paraprofessional, EL</t>
  </si>
  <si>
    <t>Benefits: Health Insurance - Paraprofessional, EL</t>
  </si>
  <si>
    <t>Benefits: Workers Comp @ 2% - Paraprofessional, EL</t>
  </si>
  <si>
    <t>Benefits: Retirement @10.82% - Paraprofessional, ESE</t>
  </si>
  <si>
    <t>Benefits: Social Security @ 7.65% - Paraprofessional, ESE</t>
  </si>
  <si>
    <t>Benefits: Health Insurance - Paraprofessional, ESE</t>
  </si>
  <si>
    <t>Benefits: Workers Comp @ 2% - Paraprofessional, ESE</t>
  </si>
  <si>
    <t>Benefits: Retirement @10.82% - School Social Worker/Social Work Specialist</t>
  </si>
  <si>
    <t>Benefits: Social Security @ 7.65% - School Social Worker/Social Work Specialist</t>
  </si>
  <si>
    <t>Benefits: Health Insurance - School Social Worker/Social Work Specialist</t>
  </si>
  <si>
    <t>Benefits: Workers Comp @ 2% - School Social Worker/Social Work Specialist</t>
  </si>
  <si>
    <t>Benefits: Retirement @10.82% - Graduation Coach</t>
  </si>
  <si>
    <t>Benefits: Social Security @ 7.65% - Graduation Coach</t>
  </si>
  <si>
    <t>Benefits: Health Insurance - Graduation Coach</t>
  </si>
  <si>
    <t>Benefits: Workers Comp @ 2% - Graduation Coach</t>
  </si>
  <si>
    <t>Benefits: Retirement @10.82% - Coordinator, Counseling &amp; Intervention</t>
  </si>
  <si>
    <t>Benefits: Social Security @ 7.65% - Coordinator, Counseling &amp; Intervention</t>
  </si>
  <si>
    <t>Benefits: Health Insurance - Coordinator, Counseling &amp; Intervention</t>
  </si>
  <si>
    <t>Benefits: Workers Comp @ 2% - Coordinator, Counseling &amp; Intervention</t>
  </si>
  <si>
    <t>Benefits: Retirement @10.82% - Guidance Assistant</t>
  </si>
  <si>
    <t>Benefits: Social Security @ 7.65% - Guidance Assistant</t>
  </si>
  <si>
    <t>Benefits: Health Insurance - Guidance Assistant</t>
  </si>
  <si>
    <t>Benefits: Workers Comp @ 2% - Guidance Assistant</t>
  </si>
  <si>
    <t>Benefits: Retirement @10.82% - Nurse Tech</t>
  </si>
  <si>
    <t>Benefits: Social Security @ 7.65% - Nurse Tech</t>
  </si>
  <si>
    <t>Benefits: Health Insurance - Nurse Tech</t>
  </si>
  <si>
    <t>Benefits: Workers Comp @ 2% - Nurse Tech</t>
  </si>
  <si>
    <t>Benefits: Retirement @10.82% - Coordinator, B.E.S.T. Standards</t>
  </si>
  <si>
    <t>Benefits: Social Security @ 7.65% - Coordinator, B.E.S.T. Standards</t>
  </si>
  <si>
    <t>Benefits: Health Insurance - Coordinator, B.E.S.T. Standards</t>
  </si>
  <si>
    <t>Benefits: Workers Comp @ 2% - Coordinator, B.E.S.T. Standards</t>
  </si>
  <si>
    <t>Benefits: Retirement @10.82% - ESOL Specialist</t>
  </si>
  <si>
    <t>Benefits: Social Security @ 7.65% - ESOL Specialist</t>
  </si>
  <si>
    <t>Benefits: Health Insurance - ESOL Specialist</t>
  </si>
  <si>
    <t>Benefits: Workers Comp @ 2% - ESOL Specialist</t>
  </si>
  <si>
    <t>Benefits: Retirement @10.82% - Before &amp; After School Tutoring</t>
  </si>
  <si>
    <t>Benefits: Social Security @ 7.65% - Before &amp; After School Tutoring</t>
  </si>
  <si>
    <t>Benefits: Workers Comp @ 2% - Before &amp; After School Tutoring</t>
  </si>
  <si>
    <t>Benefits: Retirement @10.82% - Attendance &amp; Social Work Pupil</t>
  </si>
  <si>
    <t>Benefits: Social Security @ 7.65% - Attendance &amp; Social Work Pupil</t>
  </si>
  <si>
    <t>Benefits: Workers Comp @ 2% - Attendance &amp; Social Work Pupil</t>
  </si>
  <si>
    <t>Benefits: Health Insurance - Attendance &amp; Social Work Pupil</t>
  </si>
  <si>
    <t>Benefits: Social Security @ 7.65% - Staff Training, PD Stipends</t>
  </si>
  <si>
    <t>Benefits: Workers Comp @ 2% - Staff Training, PD Stipends</t>
  </si>
  <si>
    <t>Benefits: Retirement @10.82% - Social Media Contact Supplements</t>
  </si>
  <si>
    <t>Benefits: Workers Comp @ 2% - Social Media Contact Supplements</t>
  </si>
  <si>
    <t>Benefits: Social Security @ 7.65% - Social Media Contact Supplements</t>
  </si>
  <si>
    <t>FY 21/22 Bonuses, Summer School Bonuses</t>
  </si>
  <si>
    <t>Benefits: Social Security @ 7.65% - Bonuses, Summer School Bonuses</t>
  </si>
  <si>
    <t>Benefits: Workers Comp @ 2% - Bonuses, Summer School Bonuses</t>
  </si>
  <si>
    <t>2L</t>
  </si>
  <si>
    <t>2I</t>
  </si>
  <si>
    <t>2K</t>
  </si>
  <si>
    <t>Benefits: Retirement @10.82% - Summer School</t>
  </si>
  <si>
    <t>Benefits: Social Security @ 7.65% - Summer School</t>
  </si>
  <si>
    <t>Benefits: Workers Comp @ 2% - Summer School</t>
  </si>
  <si>
    <t>Benefits: Retirement @10.82% - Summer School Transportation</t>
  </si>
  <si>
    <t>Benefits: Social Security @ 7.65% - Summer School Transportation</t>
  </si>
  <si>
    <t>Benefits: Workers Comp @ 2% - Summer School Transportation</t>
  </si>
  <si>
    <t>Per the FL DOE Allocation Chart</t>
  </si>
  <si>
    <r>
      <rPr>
        <b/>
        <sz val="8"/>
        <color theme="1"/>
        <rFont val="Calibri"/>
        <family val="2"/>
        <scheme val="minor"/>
      </rPr>
      <t>FY 21/22 Salaries:  Reading Interventionists</t>
    </r>
    <r>
      <rPr>
        <sz val="8"/>
        <color theme="1"/>
        <rFont val="Calibri"/>
        <family val="2"/>
        <scheme val="minor"/>
      </rPr>
      <t>. (One position not filled yet).  Work extensively with students who have fallen behind due to Covid and/or need additional intervention to help them improve specific reading skills including comprehension strategies.</t>
    </r>
  </si>
  <si>
    <r>
      <rPr>
        <b/>
        <sz val="8"/>
        <color theme="1"/>
        <rFont val="Calibri"/>
        <family val="2"/>
        <scheme val="minor"/>
      </rPr>
      <t>FY 21/22 Salaries: Graduation Coach</t>
    </r>
    <r>
      <rPr>
        <sz val="8"/>
        <color theme="1"/>
        <rFont val="Calibri"/>
        <family val="2"/>
        <scheme val="minor"/>
      </rPr>
      <t xml:space="preserve">.  One for each of 3 High Schools (3rd one is currently being paid out of ESSER II).  Graduation Coaches provide assistance to identified high school students, individually and in groups, which includes, but is not limited to analyzing data to identify students or subgroups with potential high school graduation deficiencies, implementing, and tracking individual high school graduation plans, identifying and resolving barriers to graduation, and facilitating smooth transitions from middle school to high school.   </t>
    </r>
  </si>
  <si>
    <r>
      <rPr>
        <b/>
        <sz val="8"/>
        <color theme="1"/>
        <rFont val="Calibri"/>
        <family val="2"/>
        <scheme val="minor"/>
      </rPr>
      <t>FY 21/22 Supplements:  Social Media Contact Supplements</t>
    </r>
    <r>
      <rPr>
        <sz val="8"/>
        <color theme="1"/>
        <rFont val="Calibri"/>
        <family val="2"/>
        <scheme val="minor"/>
      </rPr>
      <t xml:space="preserve"> - Develop, execute, and monitor content and engagement to drive awareness &amp; increase followers on social media and other online channels, including Facebook, Instagram, Twitter, LinkedIn, TikTok, Snapchat, Google, Glassdoor, Indeed, etc.  Generate, edit, publish, and share informational &amp; engaging content to reach students, parents, and staff.</t>
    </r>
  </si>
  <si>
    <r>
      <rPr>
        <b/>
        <sz val="8"/>
        <color theme="1"/>
        <rFont val="Calibri"/>
        <family val="2"/>
        <scheme val="minor"/>
      </rPr>
      <t xml:space="preserve">FY 22/23 Salaries:  Teacher, Health. </t>
    </r>
    <r>
      <rPr>
        <sz val="8"/>
        <color theme="1"/>
        <rFont val="Calibri"/>
        <family val="2"/>
        <scheme val="minor"/>
      </rPr>
      <t xml:space="preserve"> Provide an educational atmosphere where students have the opportunity to fulfill their potential for intellectual, emotional, physical, &amp; psychological growth that results in achieving academic success in accordance with State policies &amp; laws.   One for each high school.  </t>
    </r>
  </si>
  <si>
    <r>
      <rPr>
        <b/>
        <sz val="8"/>
        <color theme="1"/>
        <rFont val="Calibri"/>
        <family val="2"/>
        <scheme val="minor"/>
      </rPr>
      <t>FY 22/23 Salaries:  Reading Interventionists</t>
    </r>
    <r>
      <rPr>
        <sz val="8"/>
        <color theme="1"/>
        <rFont val="Calibri"/>
        <family val="2"/>
        <scheme val="minor"/>
      </rPr>
      <t xml:space="preserve"> -  Work extensively with students who have fallen behind due to Covid and/or need additional intervention to help them improve specific reading skills including comprehension strategies.</t>
    </r>
  </si>
  <si>
    <r>
      <rPr>
        <b/>
        <sz val="8"/>
        <color theme="1"/>
        <rFont val="Calibri"/>
        <family val="2"/>
        <scheme val="minor"/>
      </rPr>
      <t xml:space="preserve">FY 22/23 Salaries: Teacher, VE - Special </t>
    </r>
    <r>
      <rPr>
        <sz val="8"/>
        <color theme="1"/>
        <rFont val="Calibri"/>
        <family val="2"/>
        <scheme val="minor"/>
      </rPr>
      <t>- Indentify, select, create &amp; modify instructional resources to meet the needs of the students with varying backgrounds, learning styles &amp; special needs.</t>
    </r>
  </si>
  <si>
    <r>
      <rPr>
        <b/>
        <sz val="8"/>
        <color theme="1"/>
        <rFont val="Calibri"/>
        <family val="2"/>
        <scheme val="minor"/>
      </rPr>
      <t>FY 22/23 Salaries: Graduation Coaches -</t>
    </r>
    <r>
      <rPr>
        <sz val="8"/>
        <color theme="1"/>
        <rFont val="Calibri"/>
        <family val="2"/>
        <scheme val="minor"/>
      </rPr>
      <t xml:space="preserve"> Graduation Coaches provide assistance to identified high school students, individually and in groups, which includes, but is not limited to analyzing data to identify students or subgroups with potential high school graduation deficiencies, implementing, and tracking individual high school graduation plans, identifying and resolving barriers to graduation, and facilitating smooth transitions from middle school to high school.   </t>
    </r>
  </si>
  <si>
    <r>
      <rPr>
        <b/>
        <sz val="8"/>
        <color theme="1"/>
        <rFont val="Calibri"/>
        <family val="2"/>
        <scheme val="minor"/>
      </rPr>
      <t xml:space="preserve">FY 21/22 Salaries:  Attendance &amp; Social Work Pupil </t>
    </r>
    <r>
      <rPr>
        <sz val="8"/>
        <color theme="1"/>
        <rFont val="Calibri"/>
        <family val="2"/>
        <scheme val="minor"/>
      </rPr>
      <t>- Data entry, record keeping, &amp; admin assistant help during Covid</t>
    </r>
  </si>
  <si>
    <r>
      <rPr>
        <b/>
        <sz val="8"/>
        <color theme="1"/>
        <rFont val="Calibri"/>
        <family val="2"/>
        <scheme val="minor"/>
      </rPr>
      <t xml:space="preserve">FY 21/22 Salaries:  Staff Training, PD Stipends </t>
    </r>
    <r>
      <rPr>
        <sz val="8"/>
        <color theme="1"/>
        <rFont val="Calibri"/>
        <family val="2"/>
        <scheme val="minor"/>
      </rPr>
      <t>for Principals, Assistant Principals, Teachers, and Aspiring School Leaders to mitigate learning loss using Florida B.E.S.T. &amp; NGSSS Standards.</t>
    </r>
  </si>
  <si>
    <r>
      <rPr>
        <b/>
        <sz val="8"/>
        <color theme="1"/>
        <rFont val="Calibri"/>
        <family val="2"/>
        <scheme val="minor"/>
      </rPr>
      <t xml:space="preserve">FY 22/23 Salaries: Coordinator, B.E.S.T. Standards </t>
    </r>
    <r>
      <rPr>
        <sz val="8"/>
        <color theme="1"/>
        <rFont val="Calibri"/>
        <family val="2"/>
        <scheme val="minor"/>
      </rPr>
      <t>- Provide professional leadership, development, consultation and support of the District's language arts-reading education to close achievement gaps and mitigate learning loss using B.E.S.T. and NGSSS Standards.</t>
    </r>
  </si>
  <si>
    <r>
      <rPr>
        <b/>
        <sz val="8"/>
        <color theme="1"/>
        <rFont val="Calibri"/>
        <family val="2"/>
        <scheme val="minor"/>
      </rPr>
      <t xml:space="preserve">FY 22/23 Salaries: Guidance Assistant </t>
    </r>
    <r>
      <rPr>
        <sz val="8"/>
        <color theme="1"/>
        <rFont val="Calibri"/>
        <family val="2"/>
        <scheme val="minor"/>
      </rPr>
      <t>- Provide an educational atmosphere where students have the opportunity to fulfill their potential for intellectual, emotional, physical, and psychological growth.  Organize instructional programs that result in students achieving academic success in accordance with state policies and laws.</t>
    </r>
  </si>
  <si>
    <r>
      <rPr>
        <b/>
        <sz val="8"/>
        <color theme="1"/>
        <rFont val="Calibri"/>
        <family val="2"/>
        <scheme val="minor"/>
      </rPr>
      <t>FY 22/23 Salaries: ESOL Specialist</t>
    </r>
    <r>
      <rPr>
        <sz val="8"/>
        <color theme="1"/>
        <rFont val="Calibri"/>
        <family val="2"/>
        <scheme val="minor"/>
      </rPr>
      <t xml:space="preserve"> - Plan, develop, implement, &amp; maintain literacy assistance programs.  Case manages student progress through the program; compiles &amp; interprets statistical data to meet the needs of students for whom English is not their dominant language.  Prepare students for success in school &amp; in society through the development of cultural awareness &amp; English language proficiency in listening, speaking, reading &amp; writing.</t>
    </r>
  </si>
  <si>
    <r>
      <rPr>
        <b/>
        <sz val="8"/>
        <color theme="1"/>
        <rFont val="Calibri"/>
        <family val="2"/>
        <scheme val="minor"/>
      </rPr>
      <t>Professional, Technical Service</t>
    </r>
    <r>
      <rPr>
        <sz val="8"/>
        <color theme="1"/>
        <rFont val="Calibri"/>
        <family val="2"/>
        <scheme val="minor"/>
      </rPr>
      <t>:  AHEC Mental Health Services</t>
    </r>
  </si>
  <si>
    <r>
      <rPr>
        <b/>
        <sz val="8"/>
        <color theme="1"/>
        <rFont val="Calibri"/>
        <family val="2"/>
        <scheme val="minor"/>
      </rPr>
      <t>Supplies:</t>
    </r>
    <r>
      <rPr>
        <sz val="8"/>
        <color theme="1"/>
        <rFont val="Calibri"/>
        <family val="2"/>
        <scheme val="minor"/>
      </rPr>
      <t xml:space="preserve">  PPE including, but not limited to, masks, disinfectant, hand towels, foam hand wash.   Function 5200 $925.00, Function 7800 $256.11, Function 7900 $27,430.89.</t>
    </r>
  </si>
  <si>
    <r>
      <rPr>
        <b/>
        <sz val="8"/>
        <color theme="1"/>
        <rFont val="Calibri"/>
        <family val="2"/>
        <scheme val="minor"/>
      </rPr>
      <t>Supplies</t>
    </r>
    <r>
      <rPr>
        <sz val="8"/>
        <color theme="1"/>
        <rFont val="Calibri"/>
        <family val="2"/>
        <scheme val="minor"/>
      </rPr>
      <t>:  Scholastic Books</t>
    </r>
  </si>
  <si>
    <r>
      <rPr>
        <b/>
        <sz val="8"/>
        <color theme="1"/>
        <rFont val="Calibri"/>
        <family val="2"/>
        <scheme val="minor"/>
      </rPr>
      <t>Supplies</t>
    </r>
    <r>
      <rPr>
        <sz val="8"/>
        <color theme="1"/>
        <rFont val="Calibri"/>
        <family val="2"/>
        <scheme val="minor"/>
      </rPr>
      <t>:  Virtual School Diplomas</t>
    </r>
  </si>
  <si>
    <r>
      <rPr>
        <b/>
        <sz val="8"/>
        <color theme="1"/>
        <rFont val="Calibri"/>
        <family val="2"/>
        <scheme val="minor"/>
      </rPr>
      <t>Technology</t>
    </r>
    <r>
      <rPr>
        <sz val="8"/>
        <color theme="1"/>
        <rFont val="Calibri"/>
        <family val="2"/>
        <scheme val="minor"/>
      </rPr>
      <t>:  Chromebook cases for the students to protect the chromebooks while they transport them back and forth daily.</t>
    </r>
  </si>
  <si>
    <r>
      <rPr>
        <b/>
        <sz val="8"/>
        <color theme="1"/>
        <rFont val="Calibri"/>
        <family val="2"/>
        <scheme val="minor"/>
      </rPr>
      <t>Project Lead the Way</t>
    </r>
    <r>
      <rPr>
        <sz val="8"/>
        <color theme="1"/>
        <rFont val="Calibri"/>
        <family val="2"/>
        <scheme val="minor"/>
      </rPr>
      <t>:  PLTW creates an engaging, hands-on classroom environment &amp; empowers students to develop in-demand knowledge &amp; skills they need to thrive.  It also provides teachers with the training, resources, &amp; support they need to engage students in real-world learning.</t>
    </r>
  </si>
  <si>
    <r>
      <rPr>
        <b/>
        <sz val="8"/>
        <color theme="1"/>
        <rFont val="Calibri"/>
        <family val="2"/>
        <scheme val="minor"/>
      </rPr>
      <t>Salaries:  Summer School Transportation</t>
    </r>
    <r>
      <rPr>
        <sz val="8"/>
        <color theme="1"/>
        <rFont val="Calibri"/>
        <family val="2"/>
        <scheme val="minor"/>
      </rPr>
      <t>:  Bus Driver Substitutes</t>
    </r>
  </si>
  <si>
    <r>
      <rPr>
        <b/>
        <sz val="8"/>
        <color theme="1"/>
        <rFont val="Calibri"/>
        <family val="2"/>
        <scheme val="minor"/>
      </rPr>
      <t xml:space="preserve">FY 22/23 Salaries: Coordinator, Counseling &amp; Intervention </t>
    </r>
    <r>
      <rPr>
        <sz val="8"/>
        <color theme="1"/>
        <rFont val="Calibri"/>
        <family val="2"/>
        <scheme val="minor"/>
      </rPr>
      <t xml:space="preserve">- Provide professional leadership, consultation &amp; support to the District's administrative, instructional, &amp; school counseling departments in their efforts to provide comprehensive school counseling programs that promote student success through academic, career, &amp; social/emotional development as defined by the ASCA guidelines &amp; recommendations. Supports administrative &amp; school counseling staff in abuse prevention education as well as suicide prevention education &amp; intervention counseling efforts.  Develops &amp; implements collaborative relationships with community behavioral health agencies who suport the provision of prevention &amp; intervention counseling services on school grounds for identified at risk students. </t>
    </r>
  </si>
  <si>
    <r>
      <rPr>
        <b/>
        <sz val="8"/>
        <color theme="1"/>
        <rFont val="Calibri"/>
        <family val="2"/>
        <scheme val="minor"/>
      </rPr>
      <t>Furniture:</t>
    </r>
    <r>
      <rPr>
        <sz val="8"/>
        <color theme="1"/>
        <rFont val="Calibri"/>
        <family val="2"/>
        <scheme val="minor"/>
      </rPr>
      <t xml:space="preserve">  To allow for flexible learning spaces and activities where social distancing is needed, the district will purchase new classroom student workstations and furniture for the media center.  New workstations will provide for better technology resources to be used consistently amongst all student populations and allow for blended learning.   New furniture in the media centers will allow for high-quality, extended learning environments while helping to prevent the spread of infection.</t>
    </r>
  </si>
  <si>
    <r>
      <rPr>
        <b/>
        <sz val="8"/>
        <color theme="1"/>
        <rFont val="Calibri"/>
        <family val="2"/>
        <scheme val="minor"/>
      </rPr>
      <t>Instructional Staff Training Services Travel</t>
    </r>
    <r>
      <rPr>
        <sz val="8"/>
        <color theme="1"/>
        <rFont val="Calibri"/>
        <family val="2"/>
        <scheme val="minor"/>
      </rPr>
      <t xml:space="preserve">: Travel for Staff PD </t>
    </r>
  </si>
  <si>
    <t>Monroe County School District is E-Verify compliant</t>
  </si>
  <si>
    <t>MCSD Current Risk Analysis form is on file with the FL DOE</t>
  </si>
  <si>
    <t>MCSD has signed General Assurances on file with the FL DOE</t>
  </si>
  <si>
    <r>
      <rPr>
        <b/>
        <sz val="8"/>
        <color theme="1"/>
        <rFont val="Calibri"/>
        <family val="2"/>
        <scheme val="minor"/>
      </rPr>
      <t xml:space="preserve">FY 22/23 Salaries: Paraprofessional, EL </t>
    </r>
    <r>
      <rPr>
        <sz val="8"/>
        <color theme="1"/>
        <rFont val="Calibri"/>
        <family val="2"/>
        <scheme val="minor"/>
      </rPr>
      <t xml:space="preserve">- Assist teachers with addressing the needs of low-income students, children with disabilities, English learners, migratory students, children in foster care &amp; individuals and/or small groups of students by helping them learn to speak &amp; read  English.    </t>
    </r>
  </si>
  <si>
    <r>
      <rPr>
        <b/>
        <sz val="8"/>
        <color theme="1"/>
        <rFont val="Calibri"/>
        <family val="2"/>
        <scheme val="minor"/>
      </rPr>
      <t>Salaries:  Summer School</t>
    </r>
    <r>
      <rPr>
        <sz val="8"/>
        <color theme="1"/>
        <rFont val="Calibri"/>
        <family val="2"/>
        <scheme val="minor"/>
      </rPr>
      <t>.   Teachers, Paraprofessionals, Substitutes. -  Classroom instruction to address learning loss &amp; the needs of low-income students, children with disabilities, English learners, migratory students, students experiencing homelessness, and children in foster care.    Objects include 120, 130, 150, 160, 750.</t>
    </r>
  </si>
  <si>
    <r>
      <rPr>
        <b/>
        <sz val="8"/>
        <color theme="1"/>
        <rFont val="Calibri"/>
        <family val="2"/>
        <scheme val="minor"/>
      </rPr>
      <t xml:space="preserve">Salaries:  Summer School Transportation: </t>
    </r>
    <r>
      <rPr>
        <sz val="8"/>
        <color theme="1"/>
        <rFont val="Calibri"/>
        <family val="2"/>
        <scheme val="minor"/>
      </rPr>
      <t xml:space="preserve"> Bus Drivers &amp; assistants - Transport low-income students, children with disabilities, English learners, migratory students, students experiencing homelessness, &amp; children in foster care to and from summer school.</t>
    </r>
  </si>
  <si>
    <r>
      <rPr>
        <b/>
        <sz val="8"/>
        <color theme="1"/>
        <rFont val="Calibri"/>
        <family val="2"/>
        <scheme val="minor"/>
      </rPr>
      <t>FY 22/23 Salaries: Nurse Tech -</t>
    </r>
    <r>
      <rPr>
        <sz val="8"/>
        <color theme="1"/>
        <rFont val="Calibri"/>
        <family val="2"/>
        <scheme val="minor"/>
      </rPr>
      <t xml:space="preserve"> Assist in providing medical assistance &amp; first aid to students according to school health program procedures established by the District.  Enter &amp; maintain student health data, tend to first aid needs, &amp; assist with health screenings, while addressing the needs of low-income students, migratory students, children with disabilities, students experiencing homelessness, &amp; children in foster care.</t>
    </r>
  </si>
  <si>
    <t>2S</t>
  </si>
  <si>
    <t>2/3</t>
  </si>
  <si>
    <t>BPA</t>
  </si>
  <si>
    <t>MSM</t>
  </si>
  <si>
    <t>OSCS</t>
  </si>
  <si>
    <t>SBCS</t>
  </si>
  <si>
    <t>Som</t>
  </si>
  <si>
    <t>TV</t>
  </si>
  <si>
    <t>Total</t>
  </si>
  <si>
    <t>Dist</t>
  </si>
  <si>
    <t>2O</t>
  </si>
  <si>
    <t>2P</t>
  </si>
  <si>
    <t>2Q</t>
  </si>
  <si>
    <t>1/3</t>
  </si>
  <si>
    <t>2N</t>
  </si>
  <si>
    <t>2A</t>
  </si>
  <si>
    <t>2M</t>
  </si>
  <si>
    <t>2R</t>
  </si>
  <si>
    <t>2F</t>
  </si>
  <si>
    <t>Charter</t>
  </si>
  <si>
    <r>
      <rPr>
        <b/>
        <sz val="8"/>
        <color theme="1"/>
        <rFont val="Calibri"/>
        <family val="2"/>
        <scheme val="minor"/>
      </rPr>
      <t>Referral Bonus/Stipends</t>
    </r>
    <r>
      <rPr>
        <sz val="8"/>
        <color theme="1"/>
        <rFont val="Calibri"/>
        <family val="2"/>
        <scheme val="minor"/>
      </rPr>
      <t>:  Bonuses/stipends to refer much needed staff and for staff to work extra hours due to staff shortage.  Due to Covid &amp; the high cost of living in the Keys we are experincing a higher than usual staff shortage.</t>
    </r>
  </si>
  <si>
    <r>
      <rPr>
        <b/>
        <sz val="8"/>
        <color theme="1"/>
        <rFont val="Calibri"/>
        <family val="2"/>
        <scheme val="minor"/>
      </rPr>
      <t xml:space="preserve">FY 22/23 Salaries: School Social Worker/Social Work Specialist </t>
    </r>
    <r>
      <rPr>
        <sz val="8"/>
        <color theme="1"/>
        <rFont val="Calibri"/>
        <family val="2"/>
        <scheme val="minor"/>
      </rPr>
      <t>- Professionals to address the needs of low-income students, children with disabilities, English learners, migratory students, students experiencing homelessness, and children in foster care to restore or enhance their capacilty for social functioning, while creating societal conditions favorable to learning goals and addressing learning loss.</t>
    </r>
  </si>
  <si>
    <r>
      <rPr>
        <b/>
        <sz val="8"/>
        <color theme="1"/>
        <rFont val="Calibri"/>
        <family val="2"/>
        <scheme val="minor"/>
      </rPr>
      <t xml:space="preserve">FY 21/22 Salaries:  Before &amp; After School Tutoring Subs </t>
    </r>
    <r>
      <rPr>
        <sz val="8"/>
        <color theme="1"/>
        <rFont val="Calibri"/>
        <family val="2"/>
        <scheme val="minor"/>
      </rPr>
      <t>- Substitute Classroom Teachers who have received professional development on the use of a multi-tiered system of supports will administer Before &amp; After School tutoring to students to remediate the learning loss by covering academics.  Pre-assesments and post-assessments that are valid and reliable and have been approved by the DOE to assess students' academic progress and assist clasroom teachers in meeting the student's academic needs through differentiating instruction will be used.  Evidence-based interventions will be used to meet the comprehensive needs of students by using classrooom instruction both during and outside of the regular school day and year.</t>
    </r>
  </si>
  <si>
    <r>
      <rPr>
        <b/>
        <sz val="8"/>
        <color theme="1"/>
        <rFont val="Calibri"/>
        <family val="2"/>
        <scheme val="minor"/>
      </rPr>
      <t>FY 21/22 Salaries:  Before &amp; After School Tutoring</t>
    </r>
    <r>
      <rPr>
        <sz val="8"/>
        <color theme="1"/>
        <rFont val="Calibri"/>
        <family val="2"/>
        <scheme val="minor"/>
      </rPr>
      <t xml:space="preserve"> -</t>
    </r>
    <r>
      <rPr>
        <b/>
        <sz val="8"/>
        <color theme="1"/>
        <rFont val="Calibri"/>
        <family val="2"/>
        <scheme val="minor"/>
      </rPr>
      <t xml:space="preserve"> Classroom Teachers</t>
    </r>
    <r>
      <rPr>
        <sz val="8"/>
        <color theme="1"/>
        <rFont val="Calibri"/>
        <family val="2"/>
        <scheme val="minor"/>
      </rPr>
      <t xml:space="preserve"> who have received professional development on the use of a multi-tiered system of supports will administer Before &amp; After School tutoring to students to remediate the learning loss by covering academics.  Pre-assessments and post-assessments that are valid and reliable and have been approved by the DOE to assess students' academic progress and assist classroom teachers in meeting the student's academic needs through differentiating instruction will be used.  Evidence-based interventions will be used to meet the comprehensive needs of students by using classroom instruction both during and outside of the regular school day and year.</t>
    </r>
  </si>
  <si>
    <r>
      <rPr>
        <b/>
        <sz val="8"/>
        <color theme="1"/>
        <rFont val="Calibri"/>
        <family val="2"/>
        <scheme val="minor"/>
      </rPr>
      <t>FY 21/22 Salaries:  Before &amp; After School Tutoring - Nurse</t>
    </r>
    <r>
      <rPr>
        <sz val="8"/>
        <color theme="1"/>
        <rFont val="Calibri"/>
        <family val="2"/>
        <scheme val="minor"/>
      </rPr>
      <t xml:space="preserve"> </t>
    </r>
    <r>
      <rPr>
        <b/>
        <sz val="8"/>
        <color theme="1"/>
        <rFont val="Calibri"/>
        <family val="2"/>
        <scheme val="minor"/>
      </rPr>
      <t>Assistant</t>
    </r>
    <r>
      <rPr>
        <sz val="8"/>
        <color theme="1"/>
        <rFont val="Calibri"/>
        <family val="2"/>
        <scheme val="minor"/>
      </rPr>
      <t xml:space="preserve"> - Classroom Teachers who have received professional development on the use of a multi-tiered system of supports will administer Before &amp; After School tutoring to students to remediate the learning loss by covering academics.  Pre-assessments and post-assessments that are valid and reliable and have been approved by the DOE to assess students' academic progress and assist classroom teachers in meeting the student's academic needs through differentiating instruction will be used.  Evidence-based interventions will be used to meet the comprehensive needs of students by using classroom instruction both during and outside of the regular school day and year.</t>
    </r>
  </si>
  <si>
    <r>
      <rPr>
        <b/>
        <sz val="8"/>
        <color theme="1"/>
        <rFont val="Calibri"/>
        <family val="2"/>
        <scheme val="minor"/>
      </rPr>
      <t>FY 21/22 Salaries:  Before &amp; After School Tutoring - Paraprofessionals</t>
    </r>
    <r>
      <rPr>
        <sz val="8"/>
        <color theme="1"/>
        <rFont val="Calibri"/>
        <family val="2"/>
        <scheme val="minor"/>
      </rPr>
      <t xml:space="preserve"> to assist the classroom teachers who have received professional development on the use of a multi-tiered system of supports will administer Before &amp; After School tutoring to students to remediate the learning loss by covering academics.  Pre-assesments and post-assessments that are valid and reliable and have been approved by the DOE to assess students' academic progress and assist classroom teachers in meeting the student's academic needs through differentiating instruction will be used.  Evidence-based interventions will be used to meet the comprehensive needs of students by using classrooom instruction both during and outside of the regular school day and year.</t>
    </r>
  </si>
  <si>
    <r>
      <rPr>
        <b/>
        <sz val="8"/>
        <color theme="1"/>
        <rFont val="Calibri"/>
        <family val="2"/>
        <scheme val="minor"/>
      </rPr>
      <t xml:space="preserve">FY 21/22 Salaries:  Before &amp; After School Tutoring - Teacher, Other Instructional </t>
    </r>
    <r>
      <rPr>
        <sz val="8"/>
        <color theme="1"/>
        <rFont val="Calibri"/>
        <family val="2"/>
        <scheme val="minor"/>
      </rPr>
      <t>- Classroom Teachers who have received professional development on the use of a multi-tiered system of supports will administer Before &amp; After School tutoring to students to remediate the learning loss by covering academics.  Pre-assessments and post-assessments that are valid and reliable and have been approved by the DOE to assess students' academic progress and assist classroom teachers in meeting the student's academic needs through differentiating instruction will be used.  Evidence-based interventions will be used to meet the comprehensive needs of students by using classroom instruction both during and outside of the regular school day and year.</t>
    </r>
  </si>
  <si>
    <r>
      <rPr>
        <b/>
        <sz val="8"/>
        <color theme="1"/>
        <rFont val="Calibri"/>
        <family val="2"/>
        <scheme val="minor"/>
      </rPr>
      <t xml:space="preserve">FY 22/23 Salaries: Teacher, Social Emotional Learning (SEL) </t>
    </r>
    <r>
      <rPr>
        <sz val="8"/>
        <color theme="1"/>
        <rFont val="Calibri"/>
        <family val="2"/>
        <scheme val="minor"/>
      </rPr>
      <t>- Help foster the attitudes &amp; values needed to help students acquire these life skills &amp; become more thoughtful human beings, helping set them up for future success.  Assist students to learn to cooperate effectively with peers, make social decisions responsibly, make constructive contributions to their families &amp; communities, and attain the skills necessary to become valuable &amp; productive members of society.</t>
    </r>
  </si>
  <si>
    <r>
      <rPr>
        <b/>
        <sz val="8"/>
        <color theme="1"/>
        <rFont val="Calibri"/>
        <family val="2"/>
        <scheme val="minor"/>
      </rPr>
      <t>FY 22/23 Salaries: Paraprofessional, ESE</t>
    </r>
    <r>
      <rPr>
        <sz val="8"/>
        <color theme="1"/>
        <rFont val="Calibri"/>
        <family val="2"/>
        <scheme val="minor"/>
      </rPr>
      <t xml:space="preserve"> - Assist in establishing &amp; implementing behavioral objectives. Models appropriate social &amp; play skills, observes students'  behavior &amp; notifies teacher and/or school nurse of behavioral changes as appropriate, redirects behavior if possible. May assist with physical health programs, including excercising, stretching &amp; walking for physical therapy; adjusts special equipment/adaptive equipment for student use as needed; monitors &amp; inspects students' protheses, casts &amp; braces for proper functioning; lifts or assists students in &amp; out of special needs equipment as necessary.</t>
    </r>
  </si>
  <si>
    <r>
      <rPr>
        <b/>
        <sz val="8"/>
        <color theme="1"/>
        <rFont val="Calibri"/>
        <family val="2"/>
        <scheme val="minor"/>
      </rPr>
      <t>Telephone &amp; Other Data Communication Services:</t>
    </r>
    <r>
      <rPr>
        <sz val="8"/>
        <color theme="1"/>
        <rFont val="Calibri"/>
        <family val="2"/>
        <scheme val="minor"/>
      </rPr>
      <t xml:space="preserve"> Wifi Hot Spots in and out of the schools to better assist the students with connectivity for learning.  Our schools are thick concrete, category 5 hurricane standards and connectivity can be challenging without the hot spots. </t>
    </r>
  </si>
  <si>
    <r>
      <rPr>
        <b/>
        <sz val="8"/>
        <rFont val="Calibri"/>
        <family val="2"/>
        <scheme val="minor"/>
      </rPr>
      <t>Indirect Costs</t>
    </r>
    <r>
      <rPr>
        <sz val="8"/>
        <rFont val="Calibri"/>
        <family val="2"/>
        <scheme val="minor"/>
      </rPr>
      <t>:  5% allowed.  Our negotiated rate for the 2021-22 fiscal year is 5.17% Plan B, but only 5% is allowed for the ESSER CARES Act grants.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</si>
</sst>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sz val="8"/>
      <color theme="1"/>
      <name val="Calibri"/>
      <family val="2"/>
      <scheme val="minor"/>
    </font>
    <font>
      <sz val="11"/>
      <name val="Calibri"/>
      <family val="2"/>
      <scheme val="minor"/>
    </font>
    <font>
      <sz val="8"/>
      <name val="Calibri"/>
      <family val="2"/>
      <scheme val="minor"/>
    </font>
    <font>
      <b/>
      <sz val="8"/>
      <color theme="1"/>
      <name val="Calibri"/>
      <family val="2"/>
      <scheme val="minor"/>
    </font>
    <font>
      <b/>
      <sz val="8"/>
      <name val="Calibri"/>
      <family val="2"/>
      <scheme val="minor"/>
    </font>
    <font>
      <u val="singleAccounting"/>
      <sz val="8"/>
      <color theme="1"/>
      <name val="Calibri"/>
      <family val="2"/>
      <scheme val="minor"/>
    </font>
    <font>
      <b/>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44" fontId="0" fillId="0" borderId="1" xfId="1" applyFont="1" applyBorder="1"/>
    <xf numFmtId="0" fontId="0" fillId="0" borderId="0" xfId="0" applyAlignment="1"/>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44" fontId="0" fillId="0" borderId="1" xfId="0" applyNumberFormat="1" applyBorder="1"/>
    <xf numFmtId="43" fontId="0" fillId="0" borderId="1" xfId="2" applyFont="1" applyBorder="1" applyAlignment="1">
      <alignment horizontal="left"/>
    </xf>
    <xf numFmtId="43" fontId="0" fillId="0" borderId="1" xfId="2" applyFont="1" applyBorder="1" applyAlignment="1"/>
    <xf numFmtId="0" fontId="0" fillId="0" borderId="1" xfId="0" applyBorder="1" applyAlignment="1">
      <alignment horizontal="center"/>
    </xf>
    <xf numFmtId="0" fontId="7" fillId="0" borderId="0" xfId="0" applyFont="1"/>
    <xf numFmtId="43" fontId="7" fillId="0" borderId="0" xfId="2" applyFont="1"/>
    <xf numFmtId="44" fontId="7" fillId="0" borderId="0" xfId="0" applyNumberFormat="1" applyFont="1"/>
    <xf numFmtId="0" fontId="6" fillId="0" borderId="0" xfId="0" applyFont="1" applyAlignment="1">
      <alignment horizontal="center"/>
    </xf>
    <xf numFmtId="0" fontId="0" fillId="0" borderId="0" xfId="0" applyAlignment="1">
      <alignment wrapText="1"/>
    </xf>
    <xf numFmtId="43" fontId="7" fillId="0" borderId="3" xfId="2" applyFont="1" applyBorder="1"/>
    <xf numFmtId="43" fontId="7" fillId="0" borderId="0" xfId="2" applyFont="1" applyBorder="1"/>
    <xf numFmtId="43" fontId="7" fillId="0" borderId="0" xfId="0" applyNumberFormat="1" applyFont="1"/>
    <xf numFmtId="43" fontId="1" fillId="0" borderId="1" xfId="2" applyFont="1" applyBorder="1" applyAlignment="1"/>
    <xf numFmtId="44" fontId="0" fillId="0" borderId="1" xfId="0" applyNumberFormat="1" applyFont="1" applyBorder="1" applyAlignment="1"/>
    <xf numFmtId="43" fontId="8" fillId="0" borderId="1" xfId="2" applyFont="1" applyFill="1" applyBorder="1" applyAlignment="1">
      <alignment wrapText="1"/>
    </xf>
    <xf numFmtId="43" fontId="8" fillId="0" borderId="1" xfId="2" applyFont="1" applyBorder="1" applyAlignment="1">
      <alignment wrapText="1"/>
    </xf>
    <xf numFmtId="0" fontId="0" fillId="0" borderId="1" xfId="0" applyFont="1" applyBorder="1" applyAlignment="1">
      <alignment horizontal="center"/>
    </xf>
    <xf numFmtId="0" fontId="8" fillId="0" borderId="1" xfId="0" applyFont="1" applyBorder="1" applyAlignment="1">
      <alignment horizontal="center" wrapText="1"/>
    </xf>
    <xf numFmtId="0" fontId="0" fillId="0" borderId="0" xfId="0" applyAlignment="1">
      <alignment horizontal="center"/>
    </xf>
    <xf numFmtId="0" fontId="6" fillId="0" borderId="0" xfId="0" applyFont="1" applyAlignment="1">
      <alignment horizontal="center"/>
    </xf>
    <xf numFmtId="43" fontId="7" fillId="0" borderId="3" xfId="0" applyNumberFormat="1" applyFont="1" applyBorder="1"/>
    <xf numFmtId="0" fontId="8" fillId="0" borderId="1" xfId="0" applyFont="1" applyBorder="1" applyAlignment="1">
      <alignment horizontal="center"/>
    </xf>
    <xf numFmtId="49" fontId="7" fillId="0" borderId="1" xfId="0" applyNumberFormat="1" applyFont="1" applyBorder="1" applyAlignment="1">
      <alignment wrapText="1"/>
    </xf>
    <xf numFmtId="0" fontId="11" fillId="0" borderId="1" xfId="0" applyFont="1" applyBorder="1" applyAlignment="1">
      <alignment wrapText="1"/>
    </xf>
    <xf numFmtId="49" fontId="7" fillId="0" borderId="1" xfId="0" applyNumberFormat="1" applyFont="1" applyFill="1" applyBorder="1" applyAlignment="1">
      <alignment wrapText="1"/>
    </xf>
    <xf numFmtId="49" fontId="10" fillId="0" borderId="1" xfId="0" applyNumberFormat="1" applyFont="1" applyBorder="1" applyAlignment="1">
      <alignment horizontal="left" wrapText="1"/>
    </xf>
    <xf numFmtId="0" fontId="6" fillId="0" borderId="1" xfId="0" applyFont="1" applyBorder="1" applyAlignment="1">
      <alignment vertical="center" wrapText="1"/>
    </xf>
    <xf numFmtId="0" fontId="9" fillId="0" borderId="1" xfId="0" applyFont="1" applyBorder="1" applyAlignment="1">
      <alignment vertical="center" wrapText="1"/>
    </xf>
    <xf numFmtId="0" fontId="0" fillId="0" borderId="1" xfId="0" applyFill="1" applyBorder="1" applyAlignment="1">
      <alignment horizontal="center"/>
    </xf>
    <xf numFmtId="0" fontId="7" fillId="0" borderId="0" xfId="0" applyFont="1" applyAlignment="1">
      <alignment horizontal="center"/>
    </xf>
    <xf numFmtId="43" fontId="0" fillId="0" borderId="0" xfId="2" applyFont="1"/>
    <xf numFmtId="0" fontId="7" fillId="0" borderId="3" xfId="0" applyFont="1" applyBorder="1" applyAlignment="1">
      <alignment horizontal="center"/>
    </xf>
    <xf numFmtId="43" fontId="0" fillId="0" borderId="3" xfId="2" applyFont="1" applyBorder="1"/>
    <xf numFmtId="43" fontId="12" fillId="0" borderId="0" xfId="2" applyFont="1" applyBorder="1"/>
    <xf numFmtId="43" fontId="12" fillId="0" borderId="0" xfId="2" applyFont="1"/>
    <xf numFmtId="0" fontId="7" fillId="0" borderId="3" xfId="0" applyFont="1" applyFill="1" applyBorder="1" applyAlignment="1">
      <alignment horizontal="center"/>
    </xf>
    <xf numFmtId="0" fontId="13" fillId="0" borderId="0" xfId="0" quotePrefix="1" applyFont="1" applyAlignment="1">
      <alignment horizontal="center"/>
    </xf>
    <xf numFmtId="16" fontId="13" fillId="0" borderId="3" xfId="0" quotePrefix="1" applyNumberFormat="1" applyFont="1" applyBorder="1" applyAlignment="1">
      <alignment horizontal="center"/>
    </xf>
    <xf numFmtId="0" fontId="0" fillId="0" borderId="1" xfId="0" applyFont="1" applyFill="1" applyBorder="1" applyAlignment="1">
      <alignment horizontal="center"/>
    </xf>
    <xf numFmtId="43" fontId="12" fillId="0" borderId="0" xfId="0" applyNumberFormat="1" applyFont="1"/>
    <xf numFmtId="0" fontId="9" fillId="0" borderId="4" xfId="0" applyFont="1" applyBorder="1" applyAlignment="1">
      <alignment vertical="center" wrapText="1"/>
    </xf>
    <xf numFmtId="0" fontId="14" fillId="0" borderId="0" xfId="0" applyFont="1"/>
    <xf numFmtId="0" fontId="0" fillId="0" borderId="0" xfId="0" applyAlignment="1">
      <alignment horizontal="center" wrapText="1"/>
    </xf>
    <xf numFmtId="0" fontId="6" fillId="0" borderId="0" xfId="0" applyFont="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141</xdr:row>
      <xdr:rowOff>1077</xdr:rowOff>
    </xdr:from>
    <xdr:to>
      <xdr:col>8</xdr:col>
      <xdr:colOff>950594</xdr:colOff>
      <xdr:row>143</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72"/>
  <sheetViews>
    <sheetView tabSelected="1" zoomScaleNormal="100" workbookViewId="0">
      <pane ySplit="9" topLeftCell="A10" activePane="bottomLeft" state="frozen"/>
      <selection pane="bottomLeft" activeCell="I9" sqref="I9"/>
    </sheetView>
  </sheetViews>
  <sheetFormatPr baseColWidth="10" defaultColWidth="8.83203125" defaultRowHeight="15" x14ac:dyDescent="0.2"/>
  <cols>
    <col min="1" max="1" width="8.6640625" style="26" bestFit="1" customWidth="1"/>
    <col min="2" max="2" width="7.1640625" style="26" customWidth="1"/>
    <col min="3" max="3" width="10.1640625" style="26" customWidth="1"/>
    <col min="4" max="4" width="9.6640625" style="26" customWidth="1"/>
    <col min="5" max="5" width="44.6640625" style="16" customWidth="1"/>
    <col min="6" max="6" width="8.1640625" style="26" bestFit="1" customWidth="1"/>
    <col min="7" max="9" width="21.5" customWidth="1"/>
    <col min="10" max="10" width="14.33203125" style="12" customWidth="1"/>
    <col min="11" max="11" width="12.83203125" style="12" customWidth="1"/>
    <col min="12" max="12" width="11.83203125" style="12" customWidth="1"/>
    <col min="13" max="13" width="10.5" style="37" customWidth="1"/>
    <col min="14" max="14" width="12.5" style="12" customWidth="1"/>
    <col min="15" max="15" width="11" style="12" customWidth="1"/>
    <col min="16" max="16" width="11.1640625" style="12" customWidth="1"/>
    <col min="17" max="17" width="10.83203125" style="12" customWidth="1"/>
    <col min="18" max="18" width="11.5" customWidth="1"/>
    <col min="19" max="20" width="11.5" bestFit="1" customWidth="1"/>
    <col min="21" max="21" width="12.6640625" customWidth="1"/>
    <col min="22" max="22" width="12.1640625" customWidth="1"/>
    <col min="24" max="24" width="14.83203125" customWidth="1"/>
    <col min="25" max="25" width="14" customWidth="1"/>
    <col min="26" max="26" width="16.1640625" customWidth="1"/>
  </cols>
  <sheetData>
    <row r="1" spans="1:24" x14ac:dyDescent="0.2">
      <c r="A1" s="52" t="s">
        <v>19</v>
      </c>
      <c r="B1" s="53"/>
      <c r="C1" s="53"/>
      <c r="D1" s="53"/>
      <c r="H1" s="54" t="s">
        <v>17</v>
      </c>
      <c r="I1" s="55"/>
    </row>
    <row r="2" spans="1:24" x14ac:dyDescent="0.2">
      <c r="A2" s="53"/>
      <c r="B2" s="53"/>
      <c r="C2" s="53"/>
      <c r="D2" s="53"/>
      <c r="H2" s="55"/>
      <c r="I2" s="55"/>
    </row>
    <row r="3" spans="1:24" x14ac:dyDescent="0.2">
      <c r="A3" s="52" t="s">
        <v>8</v>
      </c>
      <c r="B3" s="53"/>
      <c r="C3" s="53"/>
      <c r="D3" s="53"/>
      <c r="H3" s="55"/>
      <c r="I3" s="55"/>
    </row>
    <row r="4" spans="1:24" x14ac:dyDescent="0.2">
      <c r="A4" s="53"/>
      <c r="B4" s="53"/>
      <c r="C4" s="53"/>
      <c r="D4" s="53"/>
    </row>
    <row r="6" spans="1:24" ht="23" x14ac:dyDescent="0.25">
      <c r="A6" s="58" t="s">
        <v>3</v>
      </c>
      <c r="B6" s="58"/>
      <c r="C6" s="58"/>
      <c r="D6" s="58"/>
      <c r="E6" s="58"/>
      <c r="F6" s="58"/>
      <c r="G6" s="58"/>
      <c r="H6" s="58"/>
      <c r="I6" s="58"/>
    </row>
    <row r="7" spans="1:24" ht="23" x14ac:dyDescent="0.25">
      <c r="A7" s="58" t="s">
        <v>15</v>
      </c>
      <c r="B7" s="58"/>
      <c r="C7" s="58"/>
      <c r="D7" s="58"/>
      <c r="E7" s="58"/>
      <c r="F7" s="58"/>
      <c r="G7" s="58"/>
      <c r="H7" s="58"/>
      <c r="I7" s="58"/>
    </row>
    <row r="8" spans="1:24" ht="19" x14ac:dyDescent="0.25">
      <c r="I8" s="49"/>
    </row>
    <row r="9" spans="1:24" ht="43" x14ac:dyDescent="0.2">
      <c r="A9" s="1" t="s">
        <v>0</v>
      </c>
      <c r="B9" s="1" t="s">
        <v>1</v>
      </c>
      <c r="C9" s="2" t="s">
        <v>9</v>
      </c>
      <c r="D9" s="2" t="s">
        <v>10</v>
      </c>
      <c r="E9" s="2" t="s">
        <v>2</v>
      </c>
      <c r="F9" s="2" t="s">
        <v>4</v>
      </c>
      <c r="G9" s="2" t="s">
        <v>13</v>
      </c>
      <c r="H9" s="6" t="s">
        <v>12</v>
      </c>
      <c r="I9" s="7" t="s">
        <v>14</v>
      </c>
    </row>
    <row r="10" spans="1:24" ht="65" customHeight="1" x14ac:dyDescent="0.2">
      <c r="A10" s="24">
        <v>5100</v>
      </c>
      <c r="B10" s="24">
        <v>120</v>
      </c>
      <c r="C10" s="24">
        <v>1</v>
      </c>
      <c r="D10" s="24">
        <v>1</v>
      </c>
      <c r="E10" s="30" t="s">
        <v>97</v>
      </c>
      <c r="F10" s="24">
        <v>6.6</v>
      </c>
      <c r="G10" s="20">
        <v>377736</v>
      </c>
      <c r="H10" s="20"/>
      <c r="I10" s="21">
        <f t="shared" ref="I10:I74" si="0">G10+H10</f>
        <v>377736</v>
      </c>
      <c r="K10" s="13"/>
      <c r="L10" s="19"/>
      <c r="X10" s="38"/>
    </row>
    <row r="11" spans="1:24" x14ac:dyDescent="0.2">
      <c r="A11" s="24">
        <v>5100</v>
      </c>
      <c r="B11" s="24">
        <v>210</v>
      </c>
      <c r="C11" s="24">
        <v>1</v>
      </c>
      <c r="D11" s="24">
        <v>1</v>
      </c>
      <c r="E11" s="30" t="s">
        <v>20</v>
      </c>
      <c r="F11" s="24"/>
      <c r="G11" s="20">
        <f>40871.04+0.44</f>
        <v>40871.480000000003</v>
      </c>
      <c r="H11" s="20"/>
      <c r="I11" s="21">
        <f t="shared" si="0"/>
        <v>40871.480000000003</v>
      </c>
      <c r="K11" s="13"/>
      <c r="X11" s="38"/>
    </row>
    <row r="12" spans="1:24" x14ac:dyDescent="0.2">
      <c r="A12" s="24">
        <v>5100</v>
      </c>
      <c r="B12" s="24">
        <v>220</v>
      </c>
      <c r="C12" s="24">
        <v>1</v>
      </c>
      <c r="D12" s="24">
        <v>1</v>
      </c>
      <c r="E12" s="30" t="s">
        <v>26</v>
      </c>
      <c r="F12" s="24"/>
      <c r="G12" s="20">
        <v>28896.799999999999</v>
      </c>
      <c r="H12" s="20"/>
      <c r="I12" s="21">
        <f t="shared" si="0"/>
        <v>28896.799999999999</v>
      </c>
      <c r="K12" s="13"/>
      <c r="X12" s="38"/>
    </row>
    <row r="13" spans="1:24" x14ac:dyDescent="0.2">
      <c r="A13" s="24">
        <v>5100</v>
      </c>
      <c r="B13" s="24">
        <v>230</v>
      </c>
      <c r="C13" s="24">
        <v>1</v>
      </c>
      <c r="D13" s="24">
        <v>1</v>
      </c>
      <c r="E13" s="30" t="s">
        <v>25</v>
      </c>
      <c r="F13" s="24"/>
      <c r="G13" s="20">
        <v>66000</v>
      </c>
      <c r="H13" s="20"/>
      <c r="I13" s="21">
        <f t="shared" si="0"/>
        <v>66000</v>
      </c>
      <c r="K13" s="13"/>
      <c r="X13" s="38"/>
    </row>
    <row r="14" spans="1:24" x14ac:dyDescent="0.2">
      <c r="A14" s="24">
        <v>5100</v>
      </c>
      <c r="B14" s="24">
        <v>240</v>
      </c>
      <c r="C14" s="24">
        <v>1</v>
      </c>
      <c r="D14" s="24">
        <v>1</v>
      </c>
      <c r="E14" s="30" t="s">
        <v>31</v>
      </c>
      <c r="F14" s="24"/>
      <c r="G14" s="20">
        <v>7554.72</v>
      </c>
      <c r="H14" s="20"/>
      <c r="I14" s="21">
        <f t="shared" si="0"/>
        <v>7554.72</v>
      </c>
      <c r="K14" s="18"/>
      <c r="X14" s="38"/>
    </row>
    <row r="15" spans="1:24" ht="125" customHeight="1" x14ac:dyDescent="0.2">
      <c r="A15" s="24">
        <v>6120</v>
      </c>
      <c r="B15" s="24">
        <v>160</v>
      </c>
      <c r="C15" s="24">
        <v>1</v>
      </c>
      <c r="D15" s="24">
        <v>1</v>
      </c>
      <c r="E15" s="30" t="s">
        <v>98</v>
      </c>
      <c r="F15" s="24">
        <v>2</v>
      </c>
      <c r="G15" s="20">
        <v>135015</v>
      </c>
      <c r="H15" s="20"/>
      <c r="I15" s="21">
        <f t="shared" si="0"/>
        <v>135015</v>
      </c>
      <c r="K15" s="18"/>
      <c r="X15" s="38"/>
    </row>
    <row r="16" spans="1:24" x14ac:dyDescent="0.2">
      <c r="A16" s="24">
        <v>6120</v>
      </c>
      <c r="B16" s="24">
        <v>210</v>
      </c>
      <c r="C16" s="24">
        <v>1</v>
      </c>
      <c r="D16" s="24">
        <v>1</v>
      </c>
      <c r="E16" s="30" t="s">
        <v>48</v>
      </c>
      <c r="F16" s="24"/>
      <c r="G16" s="20">
        <f>14608.62+0.43</f>
        <v>14609.050000000001</v>
      </c>
      <c r="H16" s="20"/>
      <c r="I16" s="21">
        <f t="shared" si="0"/>
        <v>14609.050000000001</v>
      </c>
      <c r="K16" s="18"/>
      <c r="X16" s="38"/>
    </row>
    <row r="17" spans="1:24" x14ac:dyDescent="0.2">
      <c r="A17" s="24">
        <v>6120</v>
      </c>
      <c r="B17" s="24">
        <v>220</v>
      </c>
      <c r="C17" s="24">
        <v>1</v>
      </c>
      <c r="D17" s="24">
        <v>1</v>
      </c>
      <c r="E17" s="30" t="s">
        <v>49</v>
      </c>
      <c r="F17" s="24"/>
      <c r="G17" s="20">
        <v>10328.65</v>
      </c>
      <c r="H17" s="20"/>
      <c r="I17" s="21">
        <f t="shared" si="0"/>
        <v>10328.65</v>
      </c>
      <c r="K17" s="18"/>
      <c r="X17" s="38"/>
    </row>
    <row r="18" spans="1:24" x14ac:dyDescent="0.2">
      <c r="A18" s="24">
        <v>6120</v>
      </c>
      <c r="B18" s="24">
        <v>230</v>
      </c>
      <c r="C18" s="24">
        <v>1</v>
      </c>
      <c r="D18" s="24">
        <v>1</v>
      </c>
      <c r="E18" s="30" t="s">
        <v>50</v>
      </c>
      <c r="F18" s="24"/>
      <c r="G18" s="20">
        <v>20000</v>
      </c>
      <c r="H18" s="20"/>
      <c r="I18" s="21">
        <f t="shared" si="0"/>
        <v>20000</v>
      </c>
      <c r="K18" s="18"/>
      <c r="X18" s="38"/>
    </row>
    <row r="19" spans="1:24" x14ac:dyDescent="0.2">
      <c r="A19" s="24">
        <v>6120</v>
      </c>
      <c r="B19" s="24">
        <v>240</v>
      </c>
      <c r="C19" s="24">
        <v>1</v>
      </c>
      <c r="D19" s="24">
        <v>1</v>
      </c>
      <c r="E19" s="30" t="s">
        <v>51</v>
      </c>
      <c r="F19" s="24"/>
      <c r="G19" s="20">
        <v>2700.3</v>
      </c>
      <c r="H19" s="20"/>
      <c r="I19" s="21">
        <f t="shared" si="0"/>
        <v>2700.3</v>
      </c>
      <c r="K19" s="18"/>
      <c r="X19" s="38"/>
    </row>
    <row r="20" spans="1:24" ht="155" customHeight="1" x14ac:dyDescent="0.2">
      <c r="A20" s="24">
        <v>5900</v>
      </c>
      <c r="B20" s="24">
        <v>120</v>
      </c>
      <c r="C20" s="24">
        <v>1</v>
      </c>
      <c r="D20" s="24" t="s">
        <v>142</v>
      </c>
      <c r="E20" s="30" t="s">
        <v>149</v>
      </c>
      <c r="F20" s="24"/>
      <c r="G20" s="20">
        <v>469218.03</v>
      </c>
      <c r="H20" s="20"/>
      <c r="I20" s="21">
        <f t="shared" si="0"/>
        <v>469218.03</v>
      </c>
      <c r="K20" s="18"/>
      <c r="X20" s="38"/>
    </row>
    <row r="21" spans="1:24" ht="155" customHeight="1" x14ac:dyDescent="0.2">
      <c r="A21" s="24">
        <v>5900</v>
      </c>
      <c r="B21" s="24">
        <v>130</v>
      </c>
      <c r="C21" s="24">
        <v>1</v>
      </c>
      <c r="D21" s="24" t="s">
        <v>142</v>
      </c>
      <c r="E21" s="30" t="s">
        <v>152</v>
      </c>
      <c r="F21" s="24"/>
      <c r="G21" s="20">
        <v>13275</v>
      </c>
      <c r="H21" s="20"/>
      <c r="I21" s="21">
        <f t="shared" si="0"/>
        <v>13275</v>
      </c>
      <c r="K21" s="18"/>
    </row>
    <row r="22" spans="1:24" ht="155" customHeight="1" x14ac:dyDescent="0.2">
      <c r="A22" s="24">
        <v>5900</v>
      </c>
      <c r="B22" s="24">
        <v>150</v>
      </c>
      <c r="C22" s="24">
        <v>1</v>
      </c>
      <c r="D22" s="24" t="s">
        <v>142</v>
      </c>
      <c r="E22" s="30" t="s">
        <v>151</v>
      </c>
      <c r="F22" s="24"/>
      <c r="G22" s="20">
        <f>38600-876</f>
        <v>37724</v>
      </c>
      <c r="H22" s="20"/>
      <c r="I22" s="21">
        <f t="shared" si="0"/>
        <v>37724</v>
      </c>
      <c r="K22" s="18"/>
    </row>
    <row r="23" spans="1:24" ht="155" customHeight="1" x14ac:dyDescent="0.2">
      <c r="A23" s="24">
        <v>5900</v>
      </c>
      <c r="B23" s="24">
        <v>160</v>
      </c>
      <c r="C23" s="24">
        <v>1</v>
      </c>
      <c r="D23" s="24" t="s">
        <v>142</v>
      </c>
      <c r="E23" s="30" t="s">
        <v>150</v>
      </c>
      <c r="F23" s="24"/>
      <c r="G23" s="20">
        <v>876</v>
      </c>
      <c r="H23" s="20"/>
      <c r="I23" s="21">
        <f t="shared" si="0"/>
        <v>876</v>
      </c>
      <c r="K23" s="18"/>
    </row>
    <row r="24" spans="1:24" ht="155" customHeight="1" x14ac:dyDescent="0.2">
      <c r="A24" s="24">
        <v>5900</v>
      </c>
      <c r="B24" s="24">
        <v>750</v>
      </c>
      <c r="C24" s="24">
        <v>1</v>
      </c>
      <c r="D24" s="24" t="s">
        <v>142</v>
      </c>
      <c r="E24" s="30" t="s">
        <v>148</v>
      </c>
      <c r="F24" s="24"/>
      <c r="G24" s="20">
        <v>3240</v>
      </c>
      <c r="H24" s="20"/>
      <c r="I24" s="21">
        <f t="shared" si="0"/>
        <v>3240</v>
      </c>
      <c r="K24" s="18"/>
    </row>
    <row r="25" spans="1:24" ht="25" customHeight="1" x14ac:dyDescent="0.2">
      <c r="A25" s="24">
        <v>5900</v>
      </c>
      <c r="B25" s="24">
        <v>210</v>
      </c>
      <c r="C25" s="24">
        <v>1</v>
      </c>
      <c r="D25" s="24" t="s">
        <v>142</v>
      </c>
      <c r="E25" s="30" t="s">
        <v>72</v>
      </c>
      <c r="F25" s="24"/>
      <c r="G25" s="20">
        <v>56732.83</v>
      </c>
      <c r="H25" s="20"/>
      <c r="I25" s="21">
        <f t="shared" si="0"/>
        <v>56732.83</v>
      </c>
      <c r="K25" s="18"/>
    </row>
    <row r="26" spans="1:24" x14ac:dyDescent="0.2">
      <c r="A26" s="24">
        <v>5900</v>
      </c>
      <c r="B26" s="24">
        <v>220</v>
      </c>
      <c r="C26" s="24">
        <v>1</v>
      </c>
      <c r="D26" s="24" t="s">
        <v>142</v>
      </c>
      <c r="E26" s="30" t="s">
        <v>73</v>
      </c>
      <c r="F26" s="24"/>
      <c r="G26" s="20">
        <v>40111.480000000003</v>
      </c>
      <c r="H26" s="20"/>
      <c r="I26" s="21">
        <f t="shared" si="0"/>
        <v>40111.480000000003</v>
      </c>
      <c r="K26" s="18"/>
    </row>
    <row r="27" spans="1:24" ht="25" customHeight="1" x14ac:dyDescent="0.2">
      <c r="A27" s="24">
        <v>5900</v>
      </c>
      <c r="B27" s="24">
        <v>240</v>
      </c>
      <c r="C27" s="24">
        <v>1</v>
      </c>
      <c r="D27" s="24" t="s">
        <v>142</v>
      </c>
      <c r="E27" s="30" t="s">
        <v>74</v>
      </c>
      <c r="F27" s="25"/>
      <c r="G27" s="20">
        <v>10486.66</v>
      </c>
      <c r="H27" s="22"/>
      <c r="I27" s="21">
        <f t="shared" si="0"/>
        <v>10486.66</v>
      </c>
      <c r="K27" s="13"/>
    </row>
    <row r="28" spans="1:24" ht="25" x14ac:dyDescent="0.2">
      <c r="A28" s="24">
        <v>6110</v>
      </c>
      <c r="B28" s="24">
        <v>160</v>
      </c>
      <c r="C28" s="24">
        <v>1</v>
      </c>
      <c r="D28" s="24">
        <v>1</v>
      </c>
      <c r="E28" s="30" t="s">
        <v>104</v>
      </c>
      <c r="F28" s="25"/>
      <c r="G28" s="23">
        <v>580.76</v>
      </c>
      <c r="H28" s="22"/>
      <c r="I28" s="21">
        <f t="shared" si="0"/>
        <v>580.76</v>
      </c>
      <c r="K28" s="13"/>
    </row>
    <row r="29" spans="1:24" x14ac:dyDescent="0.2">
      <c r="A29" s="24">
        <v>6110</v>
      </c>
      <c r="B29" s="24">
        <v>210</v>
      </c>
      <c r="C29" s="24">
        <v>1</v>
      </c>
      <c r="D29" s="24">
        <v>1</v>
      </c>
      <c r="E29" s="30" t="s">
        <v>75</v>
      </c>
      <c r="F29" s="25"/>
      <c r="G29" s="23">
        <v>62.84</v>
      </c>
      <c r="H29" s="22"/>
      <c r="I29" s="21">
        <f t="shared" si="0"/>
        <v>62.84</v>
      </c>
      <c r="K29" s="13"/>
    </row>
    <row r="30" spans="1:24" x14ac:dyDescent="0.2">
      <c r="A30" s="24">
        <v>6110</v>
      </c>
      <c r="B30" s="24">
        <v>220</v>
      </c>
      <c r="C30" s="24">
        <v>1</v>
      </c>
      <c r="D30" s="24">
        <v>1</v>
      </c>
      <c r="E30" s="30" t="s">
        <v>76</v>
      </c>
      <c r="F30" s="25"/>
      <c r="G30" s="23">
        <v>41.18</v>
      </c>
      <c r="H30" s="22"/>
      <c r="I30" s="21">
        <f t="shared" si="0"/>
        <v>41.18</v>
      </c>
      <c r="K30" s="13"/>
    </row>
    <row r="31" spans="1:24" ht="25" customHeight="1" x14ac:dyDescent="0.2">
      <c r="A31" s="24">
        <v>6110</v>
      </c>
      <c r="B31" s="24">
        <v>230</v>
      </c>
      <c r="C31" s="24">
        <v>1</v>
      </c>
      <c r="D31" s="24">
        <v>1</v>
      </c>
      <c r="E31" s="30" t="s">
        <v>78</v>
      </c>
      <c r="F31" s="25"/>
      <c r="G31" s="23">
        <v>99.89</v>
      </c>
      <c r="H31" s="22"/>
      <c r="I31" s="21">
        <f t="shared" si="0"/>
        <v>99.89</v>
      </c>
      <c r="K31" s="13"/>
    </row>
    <row r="32" spans="1:24" ht="25" customHeight="1" x14ac:dyDescent="0.2">
      <c r="A32" s="24">
        <v>6110</v>
      </c>
      <c r="B32" s="24">
        <v>240</v>
      </c>
      <c r="C32" s="24">
        <v>1</v>
      </c>
      <c r="D32" s="24">
        <v>1</v>
      </c>
      <c r="E32" s="30" t="s">
        <v>77</v>
      </c>
      <c r="F32" s="25"/>
      <c r="G32" s="23">
        <v>11.61</v>
      </c>
      <c r="H32" s="22"/>
      <c r="I32" s="21">
        <f t="shared" si="0"/>
        <v>11.61</v>
      </c>
      <c r="K32" s="13"/>
    </row>
    <row r="33" spans="1:11" ht="40" customHeight="1" x14ac:dyDescent="0.2">
      <c r="A33" s="24">
        <v>6400</v>
      </c>
      <c r="B33" s="29">
        <v>130</v>
      </c>
      <c r="C33" s="24">
        <v>1</v>
      </c>
      <c r="D33" s="24" t="s">
        <v>141</v>
      </c>
      <c r="E33" s="32" t="s">
        <v>105</v>
      </c>
      <c r="F33" s="25"/>
      <c r="G33" s="23">
        <v>15700</v>
      </c>
      <c r="H33" s="22"/>
      <c r="I33" s="21">
        <f t="shared" si="0"/>
        <v>15700</v>
      </c>
      <c r="K33" s="13"/>
    </row>
    <row r="34" spans="1:11" ht="20" customHeight="1" x14ac:dyDescent="0.2">
      <c r="A34" s="24">
        <v>6400</v>
      </c>
      <c r="B34" s="29">
        <v>220</v>
      </c>
      <c r="C34" s="24">
        <v>1</v>
      </c>
      <c r="D34" s="24" t="s">
        <v>141</v>
      </c>
      <c r="E34" s="30" t="s">
        <v>79</v>
      </c>
      <c r="F34" s="25"/>
      <c r="G34" s="23">
        <v>1154.17</v>
      </c>
      <c r="H34" s="22"/>
      <c r="I34" s="21">
        <f t="shared" si="0"/>
        <v>1154.17</v>
      </c>
      <c r="K34" s="13"/>
    </row>
    <row r="35" spans="1:11" ht="20" customHeight="1" x14ac:dyDescent="0.2">
      <c r="A35" s="24">
        <v>6400</v>
      </c>
      <c r="B35" s="29">
        <v>240</v>
      </c>
      <c r="C35" s="24">
        <v>1</v>
      </c>
      <c r="D35" s="24" t="s">
        <v>141</v>
      </c>
      <c r="E35" s="30" t="s">
        <v>80</v>
      </c>
      <c r="F35" s="25"/>
      <c r="G35" s="23">
        <v>314</v>
      </c>
      <c r="H35" s="22"/>
      <c r="I35" s="21">
        <f t="shared" si="0"/>
        <v>314</v>
      </c>
      <c r="K35" s="13"/>
    </row>
    <row r="36" spans="1:11" ht="20" customHeight="1" x14ac:dyDescent="0.2">
      <c r="A36" s="24">
        <v>6400</v>
      </c>
      <c r="B36" s="24">
        <v>330</v>
      </c>
      <c r="C36" s="24">
        <v>1</v>
      </c>
      <c r="D36" s="24" t="s">
        <v>141</v>
      </c>
      <c r="E36" s="32" t="s">
        <v>118</v>
      </c>
      <c r="F36" s="24"/>
      <c r="G36" s="20">
        <f>7535+1135</f>
        <v>8670</v>
      </c>
      <c r="H36" s="20">
        <v>20000</v>
      </c>
      <c r="I36" s="21">
        <f t="shared" si="0"/>
        <v>28670</v>
      </c>
      <c r="K36" s="13"/>
    </row>
    <row r="37" spans="1:11" ht="85" customHeight="1" x14ac:dyDescent="0.2">
      <c r="A37" s="24">
        <v>7720</v>
      </c>
      <c r="B37" s="29">
        <v>160</v>
      </c>
      <c r="C37" s="24">
        <v>1</v>
      </c>
      <c r="D37" s="24">
        <v>1</v>
      </c>
      <c r="E37" s="30" t="s">
        <v>99</v>
      </c>
      <c r="F37" s="25"/>
      <c r="G37" s="23">
        <v>11750</v>
      </c>
      <c r="H37" s="22"/>
      <c r="I37" s="21">
        <f t="shared" si="0"/>
        <v>11750</v>
      </c>
      <c r="K37" s="13"/>
    </row>
    <row r="38" spans="1:11" x14ac:dyDescent="0.2">
      <c r="A38" s="24">
        <v>7720</v>
      </c>
      <c r="B38" s="29">
        <v>210</v>
      </c>
      <c r="C38" s="24">
        <v>1</v>
      </c>
      <c r="D38" s="24">
        <v>1</v>
      </c>
      <c r="E38" s="30" t="s">
        <v>81</v>
      </c>
      <c r="F38" s="25"/>
      <c r="G38" s="23">
        <v>1271.3499999999999</v>
      </c>
      <c r="H38" s="22"/>
      <c r="I38" s="21">
        <f t="shared" si="0"/>
        <v>1271.3499999999999</v>
      </c>
      <c r="K38" s="13"/>
    </row>
    <row r="39" spans="1:11" x14ac:dyDescent="0.2">
      <c r="A39" s="24">
        <v>7720</v>
      </c>
      <c r="B39" s="29">
        <v>220</v>
      </c>
      <c r="C39" s="24">
        <v>1</v>
      </c>
      <c r="D39" s="24">
        <v>1</v>
      </c>
      <c r="E39" s="30" t="s">
        <v>83</v>
      </c>
      <c r="F39" s="25"/>
      <c r="G39" s="23">
        <v>898.88</v>
      </c>
      <c r="H39" s="22"/>
      <c r="I39" s="21">
        <f t="shared" si="0"/>
        <v>898.88</v>
      </c>
      <c r="K39" s="13"/>
    </row>
    <row r="40" spans="1:11" x14ac:dyDescent="0.2">
      <c r="A40" s="24">
        <v>7720</v>
      </c>
      <c r="B40" s="29">
        <v>240</v>
      </c>
      <c r="C40" s="24">
        <v>1</v>
      </c>
      <c r="D40" s="24">
        <v>1</v>
      </c>
      <c r="E40" s="30" t="s">
        <v>82</v>
      </c>
      <c r="F40" s="25"/>
      <c r="G40" s="23">
        <v>317.25</v>
      </c>
      <c r="H40" s="22"/>
      <c r="I40" s="21">
        <f t="shared" si="0"/>
        <v>317.25</v>
      </c>
      <c r="K40" s="13"/>
    </row>
    <row r="41" spans="1:11" ht="20" customHeight="1" x14ac:dyDescent="0.2">
      <c r="A41" s="29">
        <v>5900</v>
      </c>
      <c r="B41" s="29">
        <v>160</v>
      </c>
      <c r="C41" s="24">
        <v>1</v>
      </c>
      <c r="D41" s="24" t="s">
        <v>143</v>
      </c>
      <c r="E41" s="31" t="s">
        <v>84</v>
      </c>
      <c r="F41" s="25"/>
      <c r="G41" s="23">
        <v>1120500</v>
      </c>
      <c r="H41" s="22"/>
      <c r="I41" s="21">
        <f t="shared" si="0"/>
        <v>1120500</v>
      </c>
    </row>
    <row r="42" spans="1:11" x14ac:dyDescent="0.2">
      <c r="A42" s="29">
        <v>5900</v>
      </c>
      <c r="B42" s="29">
        <v>220</v>
      </c>
      <c r="C42" s="24">
        <v>1</v>
      </c>
      <c r="D42" s="24" t="s">
        <v>143</v>
      </c>
      <c r="E42" s="30" t="s">
        <v>85</v>
      </c>
      <c r="F42" s="25"/>
      <c r="G42" s="23">
        <v>85550.79</v>
      </c>
      <c r="H42" s="22"/>
      <c r="I42" s="21">
        <f t="shared" si="0"/>
        <v>85550.79</v>
      </c>
    </row>
    <row r="43" spans="1:11" x14ac:dyDescent="0.2">
      <c r="A43" s="29">
        <v>5900</v>
      </c>
      <c r="B43" s="29">
        <v>240</v>
      </c>
      <c r="C43" s="24">
        <v>1</v>
      </c>
      <c r="D43" s="24" t="s">
        <v>143</v>
      </c>
      <c r="E43" s="30" t="s">
        <v>86</v>
      </c>
      <c r="F43" s="25"/>
      <c r="G43" s="23">
        <v>24</v>
      </c>
      <c r="H43" s="22"/>
      <c r="I43" s="21">
        <f t="shared" si="0"/>
        <v>24</v>
      </c>
      <c r="K43" s="14"/>
    </row>
    <row r="44" spans="1:11" ht="75" customHeight="1" x14ac:dyDescent="0.2">
      <c r="A44" s="24">
        <v>5100</v>
      </c>
      <c r="B44" s="24">
        <v>120</v>
      </c>
      <c r="C44" s="24">
        <v>1</v>
      </c>
      <c r="D44" s="24">
        <v>1</v>
      </c>
      <c r="E44" s="30" t="s">
        <v>100</v>
      </c>
      <c r="F44" s="24">
        <v>3</v>
      </c>
      <c r="G44" s="20">
        <v>175200</v>
      </c>
      <c r="H44" s="20"/>
      <c r="I44" s="21">
        <f t="shared" si="0"/>
        <v>175200</v>
      </c>
    </row>
    <row r="45" spans="1:11" ht="20" customHeight="1" x14ac:dyDescent="0.2">
      <c r="A45" s="24">
        <v>5100</v>
      </c>
      <c r="B45" s="24">
        <v>210</v>
      </c>
      <c r="C45" s="24">
        <v>1</v>
      </c>
      <c r="D45" s="24">
        <v>1</v>
      </c>
      <c r="E45" s="30" t="s">
        <v>21</v>
      </c>
      <c r="F45" s="24"/>
      <c r="G45" s="20">
        <v>18956.64</v>
      </c>
      <c r="H45" s="20"/>
      <c r="I45" s="21">
        <f t="shared" si="0"/>
        <v>18956.64</v>
      </c>
    </row>
    <row r="46" spans="1:11" ht="20" customHeight="1" x14ac:dyDescent="0.2">
      <c r="A46" s="24">
        <v>5100</v>
      </c>
      <c r="B46" s="24">
        <v>220</v>
      </c>
      <c r="C46" s="24">
        <v>1</v>
      </c>
      <c r="D46" s="24">
        <v>1</v>
      </c>
      <c r="E46" s="30" t="s">
        <v>22</v>
      </c>
      <c r="F46" s="24"/>
      <c r="G46" s="20">
        <v>13402.8</v>
      </c>
      <c r="H46" s="20"/>
      <c r="I46" s="21">
        <f t="shared" si="0"/>
        <v>13402.8</v>
      </c>
    </row>
    <row r="47" spans="1:11" ht="20" customHeight="1" x14ac:dyDescent="0.2">
      <c r="A47" s="24">
        <v>5100</v>
      </c>
      <c r="B47" s="24">
        <v>230</v>
      </c>
      <c r="C47" s="24">
        <v>1</v>
      </c>
      <c r="D47" s="24">
        <v>1</v>
      </c>
      <c r="E47" s="30" t="s">
        <v>23</v>
      </c>
      <c r="F47" s="24"/>
      <c r="G47" s="20">
        <v>30000</v>
      </c>
      <c r="H47" s="20"/>
      <c r="I47" s="21">
        <f t="shared" si="0"/>
        <v>30000</v>
      </c>
    </row>
    <row r="48" spans="1:11" ht="20" customHeight="1" x14ac:dyDescent="0.2">
      <c r="A48" s="24">
        <v>5100</v>
      </c>
      <c r="B48" s="24">
        <v>240</v>
      </c>
      <c r="C48" s="24">
        <v>1</v>
      </c>
      <c r="D48" s="24">
        <v>1</v>
      </c>
      <c r="E48" s="30" t="s">
        <v>24</v>
      </c>
      <c r="F48" s="24"/>
      <c r="G48" s="20">
        <v>3504</v>
      </c>
      <c r="H48" s="20"/>
      <c r="I48" s="21">
        <f t="shared" si="0"/>
        <v>3504</v>
      </c>
    </row>
    <row r="49" spans="1:9" ht="65" customHeight="1" x14ac:dyDescent="0.2">
      <c r="A49" s="24">
        <v>5100</v>
      </c>
      <c r="B49" s="24">
        <v>120</v>
      </c>
      <c r="C49" s="24">
        <v>1</v>
      </c>
      <c r="D49" s="24">
        <v>1</v>
      </c>
      <c r="E49" s="30" t="s">
        <v>101</v>
      </c>
      <c r="F49" s="24">
        <v>7</v>
      </c>
      <c r="G49" s="20">
        <v>414800</v>
      </c>
      <c r="H49" s="20"/>
      <c r="I49" s="21">
        <f t="shared" si="0"/>
        <v>414800</v>
      </c>
    </row>
    <row r="50" spans="1:9" ht="20" customHeight="1" x14ac:dyDescent="0.2">
      <c r="A50" s="24">
        <v>5100</v>
      </c>
      <c r="B50" s="24">
        <v>210</v>
      </c>
      <c r="C50" s="24">
        <v>1</v>
      </c>
      <c r="D50" s="24">
        <v>1</v>
      </c>
      <c r="E50" s="30" t="s">
        <v>20</v>
      </c>
      <c r="F50" s="24"/>
      <c r="G50" s="20">
        <v>44881.36</v>
      </c>
      <c r="H50" s="20"/>
      <c r="I50" s="21">
        <f t="shared" si="0"/>
        <v>44881.36</v>
      </c>
    </row>
    <row r="51" spans="1:9" ht="20" customHeight="1" x14ac:dyDescent="0.2">
      <c r="A51" s="24">
        <v>5100</v>
      </c>
      <c r="B51" s="24">
        <v>220</v>
      </c>
      <c r="C51" s="24">
        <v>1</v>
      </c>
      <c r="D51" s="24">
        <v>1</v>
      </c>
      <c r="E51" s="30" t="s">
        <v>26</v>
      </c>
      <c r="F51" s="24"/>
      <c r="G51" s="20">
        <v>31732.2</v>
      </c>
      <c r="H51" s="20"/>
      <c r="I51" s="21">
        <f t="shared" si="0"/>
        <v>31732.2</v>
      </c>
    </row>
    <row r="52" spans="1:9" ht="20" customHeight="1" x14ac:dyDescent="0.2">
      <c r="A52" s="24">
        <v>5100</v>
      </c>
      <c r="B52" s="24">
        <v>230</v>
      </c>
      <c r="C52" s="24">
        <v>1</v>
      </c>
      <c r="D52" s="24">
        <v>1</v>
      </c>
      <c r="E52" s="30" t="s">
        <v>25</v>
      </c>
      <c r="F52" s="24"/>
      <c r="G52" s="20">
        <v>70000</v>
      </c>
      <c r="H52" s="20"/>
      <c r="I52" s="21">
        <f t="shared" si="0"/>
        <v>70000</v>
      </c>
    </row>
    <row r="53" spans="1:9" ht="20" customHeight="1" x14ac:dyDescent="0.2">
      <c r="A53" s="24">
        <v>5100</v>
      </c>
      <c r="B53" s="24">
        <v>240</v>
      </c>
      <c r="C53" s="24">
        <v>1</v>
      </c>
      <c r="D53" s="24">
        <v>1</v>
      </c>
      <c r="E53" s="30" t="s">
        <v>31</v>
      </c>
      <c r="F53" s="24"/>
      <c r="G53" s="20">
        <v>8296</v>
      </c>
      <c r="H53" s="20"/>
      <c r="I53" s="21">
        <f t="shared" si="0"/>
        <v>8296</v>
      </c>
    </row>
    <row r="54" spans="1:9" ht="50" customHeight="1" x14ac:dyDescent="0.2">
      <c r="A54" s="24">
        <v>5100</v>
      </c>
      <c r="B54" s="24">
        <v>120</v>
      </c>
      <c r="C54" s="24">
        <v>1</v>
      </c>
      <c r="D54" s="24">
        <v>1</v>
      </c>
      <c r="E54" s="32" t="s">
        <v>102</v>
      </c>
      <c r="F54" s="24">
        <v>1</v>
      </c>
      <c r="G54" s="20">
        <v>60000</v>
      </c>
      <c r="H54" s="20"/>
      <c r="I54" s="21">
        <f t="shared" si="0"/>
        <v>60000</v>
      </c>
    </row>
    <row r="55" spans="1:9" ht="20" customHeight="1" x14ac:dyDescent="0.2">
      <c r="A55" s="24">
        <v>5100</v>
      </c>
      <c r="B55" s="24">
        <v>210</v>
      </c>
      <c r="C55" s="24">
        <v>1</v>
      </c>
      <c r="D55" s="24">
        <v>1</v>
      </c>
      <c r="E55" s="30" t="s">
        <v>27</v>
      </c>
      <c r="F55" s="24"/>
      <c r="G55" s="20">
        <v>6492</v>
      </c>
      <c r="H55" s="20"/>
      <c r="I55" s="21">
        <f t="shared" si="0"/>
        <v>6492</v>
      </c>
    </row>
    <row r="56" spans="1:9" ht="20" customHeight="1" x14ac:dyDescent="0.2">
      <c r="A56" s="24">
        <v>5100</v>
      </c>
      <c r="B56" s="24">
        <v>220</v>
      </c>
      <c r="C56" s="24">
        <v>1</v>
      </c>
      <c r="D56" s="24">
        <v>1</v>
      </c>
      <c r="E56" s="30" t="s">
        <v>28</v>
      </c>
      <c r="F56" s="24"/>
      <c r="G56" s="20">
        <v>4590</v>
      </c>
      <c r="H56" s="20"/>
      <c r="I56" s="21">
        <f t="shared" si="0"/>
        <v>4590</v>
      </c>
    </row>
    <row r="57" spans="1:9" ht="20" customHeight="1" x14ac:dyDescent="0.2">
      <c r="A57" s="24">
        <v>5100</v>
      </c>
      <c r="B57" s="24">
        <v>230</v>
      </c>
      <c r="C57" s="24">
        <v>1</v>
      </c>
      <c r="D57" s="24">
        <v>1</v>
      </c>
      <c r="E57" s="30" t="s">
        <v>29</v>
      </c>
      <c r="F57" s="24"/>
      <c r="G57" s="20">
        <v>10000</v>
      </c>
      <c r="H57" s="20"/>
      <c r="I57" s="21">
        <f t="shared" si="0"/>
        <v>10000</v>
      </c>
    </row>
    <row r="58" spans="1:9" ht="20" customHeight="1" x14ac:dyDescent="0.2">
      <c r="A58" s="24">
        <v>5100</v>
      </c>
      <c r="B58" s="24">
        <v>240</v>
      </c>
      <c r="C58" s="24">
        <v>1</v>
      </c>
      <c r="D58" s="24">
        <v>1</v>
      </c>
      <c r="E58" s="30" t="s">
        <v>30</v>
      </c>
      <c r="F58" s="24"/>
      <c r="G58" s="20">
        <v>1200</v>
      </c>
      <c r="H58" s="20"/>
      <c r="I58" s="21">
        <f t="shared" si="0"/>
        <v>1200</v>
      </c>
    </row>
    <row r="59" spans="1:9" ht="105" customHeight="1" x14ac:dyDescent="0.2">
      <c r="A59" s="24">
        <v>5100</v>
      </c>
      <c r="B59" s="24">
        <v>120</v>
      </c>
      <c r="C59" s="24">
        <v>1</v>
      </c>
      <c r="D59" s="24" t="s">
        <v>87</v>
      </c>
      <c r="E59" s="30" t="s">
        <v>153</v>
      </c>
      <c r="F59" s="24">
        <v>7</v>
      </c>
      <c r="G59" s="20">
        <v>350000</v>
      </c>
      <c r="H59" s="20"/>
      <c r="I59" s="21">
        <f t="shared" si="0"/>
        <v>350000</v>
      </c>
    </row>
    <row r="60" spans="1:9" x14ac:dyDescent="0.2">
      <c r="A60" s="24">
        <v>5100</v>
      </c>
      <c r="B60" s="24">
        <v>210</v>
      </c>
      <c r="C60" s="24">
        <v>1</v>
      </c>
      <c r="D60" s="24" t="s">
        <v>87</v>
      </c>
      <c r="E60" s="30" t="s">
        <v>32</v>
      </c>
      <c r="F60" s="24"/>
      <c r="G60" s="20">
        <v>37870</v>
      </c>
      <c r="H60" s="20"/>
      <c r="I60" s="21">
        <f t="shared" si="0"/>
        <v>37870</v>
      </c>
    </row>
    <row r="61" spans="1:9" x14ac:dyDescent="0.2">
      <c r="A61" s="24">
        <v>5100</v>
      </c>
      <c r="B61" s="24">
        <v>220</v>
      </c>
      <c r="C61" s="24">
        <v>1</v>
      </c>
      <c r="D61" s="24" t="s">
        <v>87</v>
      </c>
      <c r="E61" s="30" t="s">
        <v>33</v>
      </c>
      <c r="F61" s="24"/>
      <c r="G61" s="20">
        <v>26775</v>
      </c>
      <c r="H61" s="20"/>
      <c r="I61" s="21">
        <f t="shared" si="0"/>
        <v>26775</v>
      </c>
    </row>
    <row r="62" spans="1:9" x14ac:dyDescent="0.2">
      <c r="A62" s="24">
        <v>5100</v>
      </c>
      <c r="B62" s="24">
        <v>230</v>
      </c>
      <c r="C62" s="24">
        <v>1</v>
      </c>
      <c r="D62" s="24" t="s">
        <v>87</v>
      </c>
      <c r="E62" s="30" t="s">
        <v>34</v>
      </c>
      <c r="F62" s="24"/>
      <c r="G62" s="20">
        <v>70000</v>
      </c>
      <c r="H62" s="20"/>
      <c r="I62" s="21">
        <f t="shared" si="0"/>
        <v>70000</v>
      </c>
    </row>
    <row r="63" spans="1:9" x14ac:dyDescent="0.2">
      <c r="A63" s="24">
        <v>5100</v>
      </c>
      <c r="B63" s="24">
        <v>240</v>
      </c>
      <c r="C63" s="24">
        <v>1</v>
      </c>
      <c r="D63" s="24" t="s">
        <v>87</v>
      </c>
      <c r="E63" s="30" t="s">
        <v>35</v>
      </c>
      <c r="F63" s="24"/>
      <c r="G63" s="20">
        <v>7000</v>
      </c>
      <c r="H63" s="20"/>
      <c r="I63" s="21">
        <f t="shared" si="0"/>
        <v>7000</v>
      </c>
    </row>
    <row r="64" spans="1:9" ht="60" customHeight="1" x14ac:dyDescent="0.2">
      <c r="A64" s="24">
        <v>5100</v>
      </c>
      <c r="B64" s="24">
        <v>150</v>
      </c>
      <c r="C64" s="24">
        <v>1</v>
      </c>
      <c r="D64" s="24">
        <v>1</v>
      </c>
      <c r="E64" s="30" t="s">
        <v>122</v>
      </c>
      <c r="F64" s="24">
        <v>10</v>
      </c>
      <c r="G64" s="20">
        <v>241651.20000000001</v>
      </c>
      <c r="H64" s="20"/>
      <c r="I64" s="21">
        <f t="shared" si="0"/>
        <v>241651.20000000001</v>
      </c>
    </row>
    <row r="65" spans="1:9" ht="20" customHeight="1" x14ac:dyDescent="0.2">
      <c r="A65" s="24">
        <v>5100</v>
      </c>
      <c r="B65" s="24">
        <v>210</v>
      </c>
      <c r="C65" s="24">
        <v>1</v>
      </c>
      <c r="D65" s="24">
        <v>1</v>
      </c>
      <c r="E65" s="30" t="s">
        <v>36</v>
      </c>
      <c r="F65" s="24"/>
      <c r="G65" s="20">
        <v>26146.66</v>
      </c>
      <c r="H65" s="20"/>
      <c r="I65" s="21">
        <f t="shared" si="0"/>
        <v>26146.66</v>
      </c>
    </row>
    <row r="66" spans="1:9" ht="20" customHeight="1" x14ac:dyDescent="0.2">
      <c r="A66" s="24">
        <v>5100</v>
      </c>
      <c r="B66" s="24">
        <v>220</v>
      </c>
      <c r="C66" s="24">
        <v>1</v>
      </c>
      <c r="D66" s="24">
        <v>1</v>
      </c>
      <c r="E66" s="30" t="s">
        <v>37</v>
      </c>
      <c r="F66" s="24"/>
      <c r="G66" s="20">
        <v>18486.32</v>
      </c>
      <c r="H66" s="20"/>
      <c r="I66" s="21">
        <f t="shared" si="0"/>
        <v>18486.32</v>
      </c>
    </row>
    <row r="67" spans="1:9" ht="20" customHeight="1" x14ac:dyDescent="0.2">
      <c r="A67" s="24">
        <v>5100</v>
      </c>
      <c r="B67" s="24">
        <v>230</v>
      </c>
      <c r="C67" s="24">
        <v>1</v>
      </c>
      <c r="D67" s="24">
        <v>1</v>
      </c>
      <c r="E67" s="30" t="s">
        <v>38</v>
      </c>
      <c r="F67" s="24"/>
      <c r="G67" s="20">
        <v>100000</v>
      </c>
      <c r="H67" s="20"/>
      <c r="I67" s="21">
        <f t="shared" si="0"/>
        <v>100000</v>
      </c>
    </row>
    <row r="68" spans="1:9" ht="20" customHeight="1" x14ac:dyDescent="0.2">
      <c r="A68" s="24">
        <v>5100</v>
      </c>
      <c r="B68" s="24">
        <v>240</v>
      </c>
      <c r="C68" s="24">
        <v>1</v>
      </c>
      <c r="D68" s="24">
        <v>1</v>
      </c>
      <c r="E68" s="30" t="s">
        <v>39</v>
      </c>
      <c r="F68" s="24"/>
      <c r="G68" s="20">
        <v>4833.0200000000004</v>
      </c>
      <c r="H68" s="20"/>
      <c r="I68" s="21">
        <f t="shared" si="0"/>
        <v>4833.0200000000004</v>
      </c>
    </row>
    <row r="69" spans="1:9" ht="135" customHeight="1" x14ac:dyDescent="0.2">
      <c r="A69" s="24">
        <v>5100</v>
      </c>
      <c r="B69" s="24">
        <v>150</v>
      </c>
      <c r="C69" s="24">
        <v>1</v>
      </c>
      <c r="D69" s="24">
        <v>1</v>
      </c>
      <c r="E69" s="30" t="s">
        <v>154</v>
      </c>
      <c r="F69" s="24">
        <v>10</v>
      </c>
      <c r="G69" s="20">
        <v>242432.4</v>
      </c>
      <c r="H69" s="20"/>
      <c r="I69" s="21">
        <f t="shared" si="0"/>
        <v>242432.4</v>
      </c>
    </row>
    <row r="70" spans="1:9" ht="20" customHeight="1" x14ac:dyDescent="0.2">
      <c r="A70" s="24">
        <v>5100</v>
      </c>
      <c r="B70" s="24">
        <v>210</v>
      </c>
      <c r="C70" s="24">
        <v>1</v>
      </c>
      <c r="D70" s="24">
        <v>1</v>
      </c>
      <c r="E70" s="30" t="s">
        <v>40</v>
      </c>
      <c r="F70" s="24"/>
      <c r="G70" s="20">
        <v>26231.19</v>
      </c>
      <c r="H70" s="20"/>
      <c r="I70" s="21">
        <f t="shared" si="0"/>
        <v>26231.19</v>
      </c>
    </row>
    <row r="71" spans="1:9" ht="20" customHeight="1" x14ac:dyDescent="0.2">
      <c r="A71" s="24">
        <v>5100</v>
      </c>
      <c r="B71" s="24">
        <v>220</v>
      </c>
      <c r="C71" s="24">
        <v>1</v>
      </c>
      <c r="D71" s="24">
        <v>1</v>
      </c>
      <c r="E71" s="30" t="s">
        <v>41</v>
      </c>
      <c r="F71" s="24"/>
      <c r="G71" s="20">
        <v>18546.080000000002</v>
      </c>
      <c r="H71" s="20"/>
      <c r="I71" s="21">
        <f t="shared" si="0"/>
        <v>18546.080000000002</v>
      </c>
    </row>
    <row r="72" spans="1:9" ht="20" customHeight="1" x14ac:dyDescent="0.2">
      <c r="A72" s="24">
        <v>5100</v>
      </c>
      <c r="B72" s="24">
        <v>230</v>
      </c>
      <c r="C72" s="24">
        <v>1</v>
      </c>
      <c r="D72" s="24">
        <v>1</v>
      </c>
      <c r="E72" s="30" t="s">
        <v>42</v>
      </c>
      <c r="F72" s="24"/>
      <c r="G72" s="20">
        <v>100000</v>
      </c>
      <c r="H72" s="20"/>
      <c r="I72" s="21">
        <f t="shared" si="0"/>
        <v>100000</v>
      </c>
    </row>
    <row r="73" spans="1:9" ht="20" customHeight="1" x14ac:dyDescent="0.2">
      <c r="A73" s="24">
        <v>5100</v>
      </c>
      <c r="B73" s="24">
        <v>240</v>
      </c>
      <c r="C73" s="24">
        <v>1</v>
      </c>
      <c r="D73" s="24">
        <v>1</v>
      </c>
      <c r="E73" s="30" t="s">
        <v>43</v>
      </c>
      <c r="F73" s="24"/>
      <c r="G73" s="20">
        <v>4848.6499999999996</v>
      </c>
      <c r="H73" s="20"/>
      <c r="I73" s="21">
        <f t="shared" si="0"/>
        <v>4848.6499999999996</v>
      </c>
    </row>
    <row r="74" spans="1:9" ht="85" customHeight="1" x14ac:dyDescent="0.2">
      <c r="A74" s="24">
        <v>6110</v>
      </c>
      <c r="B74" s="24">
        <v>130</v>
      </c>
      <c r="C74" s="24">
        <v>1</v>
      </c>
      <c r="D74" s="24" t="s">
        <v>87</v>
      </c>
      <c r="E74" s="30" t="s">
        <v>147</v>
      </c>
      <c r="F74" s="24">
        <v>2</v>
      </c>
      <c r="G74" s="20">
        <v>154800</v>
      </c>
      <c r="H74" s="20"/>
      <c r="I74" s="21">
        <f t="shared" si="0"/>
        <v>154800</v>
      </c>
    </row>
    <row r="75" spans="1:9" x14ac:dyDescent="0.2">
      <c r="A75" s="24">
        <v>6110</v>
      </c>
      <c r="B75" s="24">
        <v>210</v>
      </c>
      <c r="C75" s="24">
        <v>1</v>
      </c>
      <c r="D75" s="24" t="s">
        <v>87</v>
      </c>
      <c r="E75" s="30" t="s">
        <v>44</v>
      </c>
      <c r="F75" s="24"/>
      <c r="G75" s="20">
        <v>16749.36</v>
      </c>
      <c r="H75" s="20"/>
      <c r="I75" s="21">
        <f t="shared" ref="I75:I132" si="1">G75+H75</f>
        <v>16749.36</v>
      </c>
    </row>
    <row r="76" spans="1:9" ht="25" x14ac:dyDescent="0.2">
      <c r="A76" s="24">
        <v>6110</v>
      </c>
      <c r="B76" s="24">
        <v>220</v>
      </c>
      <c r="C76" s="24">
        <v>1</v>
      </c>
      <c r="D76" s="24" t="s">
        <v>87</v>
      </c>
      <c r="E76" s="30" t="s">
        <v>45</v>
      </c>
      <c r="F76" s="24"/>
      <c r="G76" s="20">
        <v>11842.2</v>
      </c>
      <c r="H76" s="20"/>
      <c r="I76" s="21">
        <f t="shared" si="1"/>
        <v>11842.2</v>
      </c>
    </row>
    <row r="77" spans="1:9" x14ac:dyDescent="0.2">
      <c r="A77" s="24">
        <v>6110</v>
      </c>
      <c r="B77" s="24">
        <v>230</v>
      </c>
      <c r="C77" s="24">
        <v>1</v>
      </c>
      <c r="D77" s="24" t="s">
        <v>87</v>
      </c>
      <c r="E77" s="30" t="s">
        <v>46</v>
      </c>
      <c r="F77" s="24"/>
      <c r="G77" s="20">
        <v>20000</v>
      </c>
      <c r="H77" s="20"/>
      <c r="I77" s="21">
        <f t="shared" si="1"/>
        <v>20000</v>
      </c>
    </row>
    <row r="78" spans="1:9" x14ac:dyDescent="0.2">
      <c r="A78" s="24">
        <v>6110</v>
      </c>
      <c r="B78" s="24">
        <v>240</v>
      </c>
      <c r="C78" s="24">
        <v>1</v>
      </c>
      <c r="D78" s="24" t="s">
        <v>87</v>
      </c>
      <c r="E78" s="30" t="s">
        <v>47</v>
      </c>
      <c r="F78" s="24"/>
      <c r="G78" s="20">
        <v>3096</v>
      </c>
      <c r="H78" s="20"/>
      <c r="I78" s="21">
        <f t="shared" si="1"/>
        <v>3096</v>
      </c>
    </row>
    <row r="79" spans="1:9" ht="105" customHeight="1" x14ac:dyDescent="0.2">
      <c r="A79" s="24">
        <v>6120</v>
      </c>
      <c r="B79" s="24">
        <v>130</v>
      </c>
      <c r="C79" s="24">
        <v>1</v>
      </c>
      <c r="D79" s="24">
        <v>1</v>
      </c>
      <c r="E79" s="30" t="s">
        <v>103</v>
      </c>
      <c r="F79" s="24">
        <v>3</v>
      </c>
      <c r="G79" s="20">
        <v>230326.47</v>
      </c>
      <c r="H79" s="20"/>
      <c r="I79" s="21">
        <f t="shared" si="1"/>
        <v>230326.47</v>
      </c>
    </row>
    <row r="80" spans="1:9" ht="20" customHeight="1" x14ac:dyDescent="0.2">
      <c r="A80" s="24">
        <v>6120</v>
      </c>
      <c r="B80" s="24">
        <v>210</v>
      </c>
      <c r="C80" s="24">
        <v>1</v>
      </c>
      <c r="D80" s="24">
        <v>1</v>
      </c>
      <c r="E80" s="30" t="s">
        <v>48</v>
      </c>
      <c r="F80" s="24"/>
      <c r="G80" s="20">
        <v>24921.32</v>
      </c>
      <c r="H80" s="20"/>
      <c r="I80" s="21">
        <f t="shared" si="1"/>
        <v>24921.32</v>
      </c>
    </row>
    <row r="81" spans="1:9" ht="20" customHeight="1" x14ac:dyDescent="0.2">
      <c r="A81" s="24">
        <v>6120</v>
      </c>
      <c r="B81" s="24">
        <v>220</v>
      </c>
      <c r="C81" s="24">
        <v>1</v>
      </c>
      <c r="D81" s="24">
        <v>1</v>
      </c>
      <c r="E81" s="30" t="s">
        <v>49</v>
      </c>
      <c r="F81" s="24"/>
      <c r="G81" s="20">
        <v>17619.97</v>
      </c>
      <c r="H81" s="20"/>
      <c r="I81" s="21">
        <f t="shared" si="1"/>
        <v>17619.97</v>
      </c>
    </row>
    <row r="82" spans="1:9" ht="20" customHeight="1" x14ac:dyDescent="0.2">
      <c r="A82" s="24">
        <v>6120</v>
      </c>
      <c r="B82" s="24">
        <v>230</v>
      </c>
      <c r="C82" s="24">
        <v>1</v>
      </c>
      <c r="D82" s="24">
        <v>1</v>
      </c>
      <c r="E82" s="30" t="s">
        <v>50</v>
      </c>
      <c r="F82" s="24"/>
      <c r="G82" s="20">
        <v>30000</v>
      </c>
      <c r="H82" s="20"/>
      <c r="I82" s="21">
        <f t="shared" si="1"/>
        <v>30000</v>
      </c>
    </row>
    <row r="83" spans="1:9" ht="20" customHeight="1" x14ac:dyDescent="0.2">
      <c r="A83" s="24">
        <v>6120</v>
      </c>
      <c r="B83" s="24">
        <v>240</v>
      </c>
      <c r="C83" s="24">
        <v>1</v>
      </c>
      <c r="D83" s="24">
        <v>1</v>
      </c>
      <c r="E83" s="30" t="s">
        <v>51</v>
      </c>
      <c r="F83" s="24"/>
      <c r="G83" s="20">
        <v>4606.53</v>
      </c>
      <c r="H83" s="20"/>
      <c r="I83" s="21">
        <f t="shared" si="1"/>
        <v>4606.53</v>
      </c>
    </row>
    <row r="84" spans="1:9" ht="165" customHeight="1" x14ac:dyDescent="0.2">
      <c r="A84" s="24">
        <v>6120</v>
      </c>
      <c r="B84" s="24">
        <v>130</v>
      </c>
      <c r="C84" s="24">
        <v>1</v>
      </c>
      <c r="D84" s="24" t="s">
        <v>87</v>
      </c>
      <c r="E84" s="32" t="s">
        <v>116</v>
      </c>
      <c r="F84" s="24">
        <v>1</v>
      </c>
      <c r="G84" s="20">
        <v>86400</v>
      </c>
      <c r="H84" s="20"/>
      <c r="I84" s="21">
        <f t="shared" si="1"/>
        <v>86400</v>
      </c>
    </row>
    <row r="85" spans="1:9" x14ac:dyDescent="0.2">
      <c r="A85" s="24">
        <v>6120</v>
      </c>
      <c r="B85" s="24">
        <v>210</v>
      </c>
      <c r="C85" s="24">
        <v>1</v>
      </c>
      <c r="D85" s="24" t="s">
        <v>87</v>
      </c>
      <c r="E85" s="30" t="s">
        <v>52</v>
      </c>
      <c r="F85" s="24"/>
      <c r="G85" s="20">
        <v>9348.48</v>
      </c>
      <c r="H85" s="20"/>
      <c r="I85" s="21">
        <f t="shared" si="1"/>
        <v>9348.48</v>
      </c>
    </row>
    <row r="86" spans="1:9" x14ac:dyDescent="0.2">
      <c r="A86" s="24">
        <v>6120</v>
      </c>
      <c r="B86" s="24">
        <v>220</v>
      </c>
      <c r="C86" s="24">
        <v>1</v>
      </c>
      <c r="D86" s="24" t="s">
        <v>87</v>
      </c>
      <c r="E86" s="30" t="s">
        <v>53</v>
      </c>
      <c r="F86" s="24"/>
      <c r="G86" s="20">
        <v>6609.6</v>
      </c>
      <c r="H86" s="20"/>
      <c r="I86" s="21">
        <f t="shared" si="1"/>
        <v>6609.6</v>
      </c>
    </row>
    <row r="87" spans="1:9" x14ac:dyDescent="0.2">
      <c r="A87" s="24">
        <v>6120</v>
      </c>
      <c r="B87" s="24">
        <v>230</v>
      </c>
      <c r="C87" s="24">
        <v>1</v>
      </c>
      <c r="D87" s="24" t="s">
        <v>87</v>
      </c>
      <c r="E87" s="30" t="s">
        <v>54</v>
      </c>
      <c r="F87" s="24"/>
      <c r="G87" s="20">
        <v>10000</v>
      </c>
      <c r="H87" s="20"/>
      <c r="I87" s="21">
        <f t="shared" si="1"/>
        <v>10000</v>
      </c>
    </row>
    <row r="88" spans="1:9" x14ac:dyDescent="0.2">
      <c r="A88" s="24">
        <v>6120</v>
      </c>
      <c r="B88" s="24">
        <v>240</v>
      </c>
      <c r="C88" s="24">
        <v>1</v>
      </c>
      <c r="D88" s="24" t="s">
        <v>87</v>
      </c>
      <c r="E88" s="30" t="s">
        <v>55</v>
      </c>
      <c r="F88" s="24"/>
      <c r="G88" s="20">
        <v>1728</v>
      </c>
      <c r="H88" s="20"/>
      <c r="I88" s="21">
        <f t="shared" si="1"/>
        <v>1728</v>
      </c>
    </row>
    <row r="89" spans="1:9" ht="75" customHeight="1" x14ac:dyDescent="0.2">
      <c r="A89" s="24">
        <v>6120</v>
      </c>
      <c r="B89" s="24">
        <v>160</v>
      </c>
      <c r="C89" s="24">
        <v>1</v>
      </c>
      <c r="D89" s="24">
        <v>1</v>
      </c>
      <c r="E89" s="32" t="s">
        <v>107</v>
      </c>
      <c r="F89" s="24">
        <v>10</v>
      </c>
      <c r="G89" s="20">
        <v>274890</v>
      </c>
      <c r="H89" s="20"/>
      <c r="I89" s="21">
        <f t="shared" si="1"/>
        <v>274890</v>
      </c>
    </row>
    <row r="90" spans="1:9" ht="20" customHeight="1" x14ac:dyDescent="0.2">
      <c r="A90" s="24">
        <v>6120</v>
      </c>
      <c r="B90" s="24">
        <v>210</v>
      </c>
      <c r="C90" s="24">
        <v>1</v>
      </c>
      <c r="D90" s="24">
        <v>1</v>
      </c>
      <c r="E90" s="30" t="s">
        <v>56</v>
      </c>
      <c r="F90" s="24"/>
      <c r="G90" s="20">
        <v>29743.1</v>
      </c>
      <c r="H90" s="20"/>
      <c r="I90" s="21">
        <f t="shared" si="1"/>
        <v>29743.1</v>
      </c>
    </row>
    <row r="91" spans="1:9" ht="20" customHeight="1" x14ac:dyDescent="0.2">
      <c r="A91" s="24">
        <v>6120</v>
      </c>
      <c r="B91" s="24">
        <v>220</v>
      </c>
      <c r="C91" s="24">
        <v>1</v>
      </c>
      <c r="D91" s="24">
        <v>1</v>
      </c>
      <c r="E91" s="30" t="s">
        <v>57</v>
      </c>
      <c r="F91" s="24"/>
      <c r="G91" s="20">
        <v>21029.09</v>
      </c>
      <c r="H91" s="20"/>
      <c r="I91" s="21">
        <f t="shared" si="1"/>
        <v>21029.09</v>
      </c>
    </row>
    <row r="92" spans="1:9" ht="20" customHeight="1" x14ac:dyDescent="0.2">
      <c r="A92" s="24">
        <v>6120</v>
      </c>
      <c r="B92" s="24">
        <v>230</v>
      </c>
      <c r="C92" s="24">
        <v>1</v>
      </c>
      <c r="D92" s="24">
        <v>1</v>
      </c>
      <c r="E92" s="30" t="s">
        <v>58</v>
      </c>
      <c r="F92" s="24"/>
      <c r="G92" s="20">
        <v>100000</v>
      </c>
      <c r="H92" s="20"/>
      <c r="I92" s="21">
        <f t="shared" si="1"/>
        <v>100000</v>
      </c>
    </row>
    <row r="93" spans="1:9" ht="20" customHeight="1" x14ac:dyDescent="0.2">
      <c r="A93" s="24">
        <v>6120</v>
      </c>
      <c r="B93" s="24">
        <v>240</v>
      </c>
      <c r="C93" s="24">
        <v>1</v>
      </c>
      <c r="D93" s="24">
        <v>1</v>
      </c>
      <c r="E93" s="30" t="s">
        <v>59</v>
      </c>
      <c r="F93" s="24"/>
      <c r="G93" s="20">
        <v>5497.8</v>
      </c>
      <c r="H93" s="20"/>
      <c r="I93" s="21">
        <f t="shared" si="1"/>
        <v>5497.8</v>
      </c>
    </row>
    <row r="94" spans="1:9" ht="100" customHeight="1" x14ac:dyDescent="0.2">
      <c r="A94" s="24">
        <v>6130</v>
      </c>
      <c r="B94" s="24">
        <v>160</v>
      </c>
      <c r="C94" s="24">
        <v>1</v>
      </c>
      <c r="D94" s="24">
        <v>1</v>
      </c>
      <c r="E94" s="32" t="s">
        <v>125</v>
      </c>
      <c r="F94" s="24">
        <v>10</v>
      </c>
      <c r="G94" s="20">
        <v>258720</v>
      </c>
      <c r="H94" s="20"/>
      <c r="I94" s="21">
        <f t="shared" si="1"/>
        <v>258720</v>
      </c>
    </row>
    <row r="95" spans="1:9" ht="20" customHeight="1" x14ac:dyDescent="0.2">
      <c r="A95" s="24">
        <v>6130</v>
      </c>
      <c r="B95" s="24">
        <v>210</v>
      </c>
      <c r="C95" s="24">
        <v>1</v>
      </c>
      <c r="D95" s="24">
        <v>1</v>
      </c>
      <c r="E95" s="30" t="s">
        <v>60</v>
      </c>
      <c r="F95" s="24"/>
      <c r="G95" s="20">
        <v>27993.5</v>
      </c>
      <c r="H95" s="20"/>
      <c r="I95" s="21">
        <f t="shared" si="1"/>
        <v>27993.5</v>
      </c>
    </row>
    <row r="96" spans="1:9" ht="20" customHeight="1" x14ac:dyDescent="0.2">
      <c r="A96" s="24">
        <v>6130</v>
      </c>
      <c r="B96" s="24">
        <v>220</v>
      </c>
      <c r="C96" s="24">
        <v>1</v>
      </c>
      <c r="D96" s="24">
        <v>1</v>
      </c>
      <c r="E96" s="30" t="s">
        <v>61</v>
      </c>
      <c r="F96" s="24"/>
      <c r="G96" s="20">
        <v>19792.080000000002</v>
      </c>
      <c r="H96" s="20"/>
      <c r="I96" s="21">
        <f t="shared" si="1"/>
        <v>19792.080000000002</v>
      </c>
    </row>
    <row r="97" spans="1:11" ht="20" customHeight="1" x14ac:dyDescent="0.2">
      <c r="A97" s="24">
        <v>6130</v>
      </c>
      <c r="B97" s="24">
        <v>230</v>
      </c>
      <c r="C97" s="24">
        <v>1</v>
      </c>
      <c r="D97" s="24">
        <v>1</v>
      </c>
      <c r="E97" s="30" t="s">
        <v>62</v>
      </c>
      <c r="F97" s="24"/>
      <c r="G97" s="20">
        <v>100000</v>
      </c>
      <c r="H97" s="20"/>
      <c r="I97" s="21">
        <f t="shared" si="1"/>
        <v>100000</v>
      </c>
    </row>
    <row r="98" spans="1:11" ht="20" customHeight="1" x14ac:dyDescent="0.2">
      <c r="A98" s="24">
        <v>6130</v>
      </c>
      <c r="B98" s="24">
        <v>240</v>
      </c>
      <c r="C98" s="24">
        <v>1</v>
      </c>
      <c r="D98" s="24">
        <v>1</v>
      </c>
      <c r="E98" s="30" t="s">
        <v>63</v>
      </c>
      <c r="F98" s="24"/>
      <c r="G98" s="20">
        <v>5174.3999999999996</v>
      </c>
      <c r="H98" s="20"/>
      <c r="I98" s="21">
        <f t="shared" si="1"/>
        <v>5174.3999999999996</v>
      </c>
    </row>
    <row r="99" spans="1:11" ht="65" customHeight="1" x14ac:dyDescent="0.2">
      <c r="A99" s="24">
        <v>6300</v>
      </c>
      <c r="B99" s="24">
        <v>130</v>
      </c>
      <c r="C99" s="24">
        <v>1</v>
      </c>
      <c r="D99" s="24">
        <v>1</v>
      </c>
      <c r="E99" s="32" t="s">
        <v>106</v>
      </c>
      <c r="F99" s="24">
        <v>1</v>
      </c>
      <c r="G99" s="20">
        <v>80900</v>
      </c>
      <c r="H99" s="20"/>
      <c r="I99" s="21">
        <f t="shared" si="1"/>
        <v>80900</v>
      </c>
    </row>
    <row r="100" spans="1:11" ht="20" customHeight="1" x14ac:dyDescent="0.2">
      <c r="A100" s="24">
        <v>6300</v>
      </c>
      <c r="B100" s="24">
        <v>210</v>
      </c>
      <c r="C100" s="24">
        <v>1</v>
      </c>
      <c r="D100" s="24">
        <v>1</v>
      </c>
      <c r="E100" s="30" t="s">
        <v>64</v>
      </c>
      <c r="F100" s="24"/>
      <c r="G100" s="20">
        <v>8753.3799999999992</v>
      </c>
      <c r="H100" s="20"/>
      <c r="I100" s="21">
        <f t="shared" si="1"/>
        <v>8753.3799999999992</v>
      </c>
    </row>
    <row r="101" spans="1:11" ht="20" customHeight="1" x14ac:dyDescent="0.2">
      <c r="A101" s="24">
        <v>6300</v>
      </c>
      <c r="B101" s="24">
        <v>220</v>
      </c>
      <c r="C101" s="24">
        <v>1</v>
      </c>
      <c r="D101" s="24">
        <v>1</v>
      </c>
      <c r="E101" s="30" t="s">
        <v>65</v>
      </c>
      <c r="F101" s="24"/>
      <c r="G101" s="20">
        <v>6188.85</v>
      </c>
      <c r="H101" s="20"/>
      <c r="I101" s="21">
        <f t="shared" si="1"/>
        <v>6188.85</v>
      </c>
    </row>
    <row r="102" spans="1:11" ht="20" customHeight="1" x14ac:dyDescent="0.2">
      <c r="A102" s="24">
        <v>6300</v>
      </c>
      <c r="B102" s="24">
        <v>230</v>
      </c>
      <c r="C102" s="24">
        <v>1</v>
      </c>
      <c r="D102" s="24">
        <v>1</v>
      </c>
      <c r="E102" s="30" t="s">
        <v>66</v>
      </c>
      <c r="F102" s="24"/>
      <c r="G102" s="20">
        <v>10000</v>
      </c>
      <c r="H102" s="20"/>
      <c r="I102" s="21">
        <f t="shared" si="1"/>
        <v>10000</v>
      </c>
    </row>
    <row r="103" spans="1:11" ht="20" customHeight="1" x14ac:dyDescent="0.2">
      <c r="A103" s="24">
        <v>6300</v>
      </c>
      <c r="B103" s="24">
        <v>240</v>
      </c>
      <c r="C103" s="24">
        <v>1</v>
      </c>
      <c r="D103" s="24">
        <v>1</v>
      </c>
      <c r="E103" s="30" t="s">
        <v>67</v>
      </c>
      <c r="F103" s="24"/>
      <c r="G103" s="20">
        <v>1618</v>
      </c>
      <c r="H103" s="20"/>
      <c r="I103" s="21">
        <f t="shared" si="1"/>
        <v>1618</v>
      </c>
    </row>
    <row r="104" spans="1:11" ht="100" customHeight="1" x14ac:dyDescent="0.2">
      <c r="A104" s="24">
        <v>6300</v>
      </c>
      <c r="B104" s="24">
        <v>130</v>
      </c>
      <c r="C104" s="24">
        <v>1</v>
      </c>
      <c r="D104" s="24">
        <v>1</v>
      </c>
      <c r="E104" s="32" t="s">
        <v>108</v>
      </c>
      <c r="F104" s="24">
        <v>1</v>
      </c>
      <c r="G104" s="20">
        <v>60000</v>
      </c>
      <c r="H104" s="20"/>
      <c r="I104" s="21">
        <f t="shared" si="1"/>
        <v>60000</v>
      </c>
    </row>
    <row r="105" spans="1:11" ht="20" customHeight="1" x14ac:dyDescent="0.2">
      <c r="A105" s="24">
        <v>6300</v>
      </c>
      <c r="B105" s="24">
        <v>210</v>
      </c>
      <c r="C105" s="24">
        <v>1</v>
      </c>
      <c r="D105" s="24">
        <v>1</v>
      </c>
      <c r="E105" s="30" t="s">
        <v>68</v>
      </c>
      <c r="F105" s="24"/>
      <c r="G105" s="20">
        <v>6492</v>
      </c>
      <c r="H105" s="20"/>
      <c r="I105" s="21">
        <f t="shared" si="1"/>
        <v>6492</v>
      </c>
    </row>
    <row r="106" spans="1:11" ht="20" customHeight="1" x14ac:dyDescent="0.2">
      <c r="A106" s="24">
        <v>6300</v>
      </c>
      <c r="B106" s="24">
        <v>220</v>
      </c>
      <c r="C106" s="24">
        <v>1</v>
      </c>
      <c r="D106" s="24">
        <v>1</v>
      </c>
      <c r="E106" s="30" t="s">
        <v>69</v>
      </c>
      <c r="F106" s="24"/>
      <c r="G106" s="20">
        <v>4590</v>
      </c>
      <c r="H106" s="20"/>
      <c r="I106" s="21">
        <f t="shared" si="1"/>
        <v>4590</v>
      </c>
    </row>
    <row r="107" spans="1:11" ht="20" customHeight="1" x14ac:dyDescent="0.2">
      <c r="A107" s="24">
        <v>6300</v>
      </c>
      <c r="B107" s="24">
        <v>230</v>
      </c>
      <c r="C107" s="24">
        <v>1</v>
      </c>
      <c r="D107" s="24">
        <v>1</v>
      </c>
      <c r="E107" s="30" t="s">
        <v>70</v>
      </c>
      <c r="F107" s="24"/>
      <c r="G107" s="20">
        <v>10000</v>
      </c>
      <c r="H107" s="20"/>
      <c r="I107" s="21">
        <f t="shared" si="1"/>
        <v>10000</v>
      </c>
    </row>
    <row r="108" spans="1:11" ht="20" customHeight="1" x14ac:dyDescent="0.2">
      <c r="A108" s="24">
        <v>6300</v>
      </c>
      <c r="B108" s="24">
        <v>240</v>
      </c>
      <c r="C108" s="24">
        <v>1</v>
      </c>
      <c r="D108" s="24">
        <v>1</v>
      </c>
      <c r="E108" s="30" t="s">
        <v>71</v>
      </c>
      <c r="F108" s="24"/>
      <c r="G108" s="20">
        <v>1200</v>
      </c>
      <c r="H108" s="20"/>
      <c r="I108" s="21">
        <f t="shared" si="1"/>
        <v>1200</v>
      </c>
      <c r="K108" s="14"/>
    </row>
    <row r="109" spans="1:11" x14ac:dyDescent="0.2">
      <c r="A109" s="24"/>
      <c r="B109" s="24"/>
      <c r="C109" s="24"/>
      <c r="D109" s="24"/>
      <c r="E109" s="30"/>
      <c r="F109" s="24"/>
      <c r="G109" s="20"/>
      <c r="H109" s="20"/>
      <c r="I109" s="21">
        <f t="shared" si="1"/>
        <v>0</v>
      </c>
    </row>
    <row r="110" spans="1:11" ht="60" customHeight="1" x14ac:dyDescent="0.2">
      <c r="A110" s="24">
        <v>5100</v>
      </c>
      <c r="B110" s="24">
        <v>379</v>
      </c>
      <c r="C110" s="24">
        <v>1</v>
      </c>
      <c r="D110" s="24" t="s">
        <v>89</v>
      </c>
      <c r="E110" s="30" t="s">
        <v>155</v>
      </c>
      <c r="F110" s="24"/>
      <c r="G110" s="20">
        <v>44000</v>
      </c>
      <c r="H110" s="20"/>
      <c r="I110" s="21">
        <f t="shared" si="1"/>
        <v>44000</v>
      </c>
    </row>
    <row r="111" spans="1:11" ht="25" customHeight="1" x14ac:dyDescent="0.2">
      <c r="A111" s="24">
        <v>6100</v>
      </c>
      <c r="B111" s="24">
        <v>310</v>
      </c>
      <c r="C111" s="24">
        <v>2</v>
      </c>
      <c r="D111" s="24" t="s">
        <v>87</v>
      </c>
      <c r="E111" s="30" t="s">
        <v>109</v>
      </c>
      <c r="F111" s="24"/>
      <c r="G111" s="20">
        <v>85000</v>
      </c>
      <c r="H111" s="20"/>
      <c r="I111" s="21">
        <f t="shared" si="1"/>
        <v>85000</v>
      </c>
    </row>
    <row r="112" spans="1:11" ht="40" customHeight="1" x14ac:dyDescent="0.2">
      <c r="A112" s="24"/>
      <c r="B112" s="24">
        <v>510</v>
      </c>
      <c r="C112" s="24">
        <v>2</v>
      </c>
      <c r="D112" s="24" t="s">
        <v>88</v>
      </c>
      <c r="E112" s="30" t="s">
        <v>110</v>
      </c>
      <c r="F112" s="24"/>
      <c r="G112" s="20">
        <v>28612</v>
      </c>
      <c r="H112" s="20"/>
      <c r="I112" s="21">
        <f t="shared" si="1"/>
        <v>28612</v>
      </c>
    </row>
    <row r="113" spans="1:9" ht="20" customHeight="1" x14ac:dyDescent="0.2">
      <c r="A113" s="24">
        <v>5100</v>
      </c>
      <c r="B113" s="24">
        <v>510</v>
      </c>
      <c r="C113" s="24">
        <v>1</v>
      </c>
      <c r="D113" s="24">
        <v>1</v>
      </c>
      <c r="E113" s="30" t="s">
        <v>111</v>
      </c>
      <c r="F113" s="24"/>
      <c r="G113" s="20">
        <v>155623</v>
      </c>
      <c r="H113" s="20"/>
      <c r="I113" s="21">
        <f t="shared" si="1"/>
        <v>155623</v>
      </c>
    </row>
    <row r="114" spans="1:9" ht="20" customHeight="1" x14ac:dyDescent="0.2">
      <c r="A114" s="24">
        <v>5100</v>
      </c>
      <c r="B114" s="24">
        <v>510</v>
      </c>
      <c r="C114" s="24">
        <v>1</v>
      </c>
      <c r="D114" s="24" t="s">
        <v>143</v>
      </c>
      <c r="E114" s="30" t="s">
        <v>112</v>
      </c>
      <c r="F114" s="24"/>
      <c r="G114" s="20">
        <v>839</v>
      </c>
      <c r="H114" s="20"/>
      <c r="I114" s="21">
        <f t="shared" si="1"/>
        <v>839</v>
      </c>
    </row>
    <row r="115" spans="1:9" x14ac:dyDescent="0.2">
      <c r="A115" s="24"/>
      <c r="B115" s="24"/>
      <c r="C115" s="24"/>
      <c r="D115" s="24"/>
      <c r="E115" s="30"/>
      <c r="F115" s="24"/>
      <c r="G115" s="20"/>
      <c r="H115" s="20"/>
      <c r="I115" s="21">
        <f t="shared" si="1"/>
        <v>0</v>
      </c>
    </row>
    <row r="116" spans="1:9" ht="30" customHeight="1" x14ac:dyDescent="0.2">
      <c r="A116" s="24">
        <v>5100</v>
      </c>
      <c r="B116" s="24">
        <v>519</v>
      </c>
      <c r="C116" s="24">
        <v>2</v>
      </c>
      <c r="D116" s="24" t="s">
        <v>89</v>
      </c>
      <c r="E116" s="30" t="s">
        <v>113</v>
      </c>
      <c r="F116" s="24"/>
      <c r="G116" s="20">
        <f>58715.51+14918-6263-2400.17</f>
        <v>64970.340000000011</v>
      </c>
      <c r="H116" s="20">
        <f>150000-58715.51+6263+2400.17</f>
        <v>99947.659999999989</v>
      </c>
      <c r="I116" s="21">
        <f t="shared" si="1"/>
        <v>164918</v>
      </c>
    </row>
    <row r="117" spans="1:9" ht="60" customHeight="1" x14ac:dyDescent="0.2">
      <c r="A117" s="24">
        <v>5100</v>
      </c>
      <c r="B117" s="24">
        <v>510</v>
      </c>
      <c r="C117" s="24">
        <v>1</v>
      </c>
      <c r="D117" s="24">
        <v>1</v>
      </c>
      <c r="E117" s="30" t="s">
        <v>114</v>
      </c>
      <c r="F117" s="24"/>
      <c r="G117" s="20"/>
      <c r="H117" s="20">
        <v>250000</v>
      </c>
      <c r="I117" s="21">
        <f t="shared" si="1"/>
        <v>250000</v>
      </c>
    </row>
    <row r="118" spans="1:9" ht="50" customHeight="1" x14ac:dyDescent="0.2">
      <c r="A118" s="24">
        <v>7730</v>
      </c>
      <c r="B118" s="24">
        <v>290</v>
      </c>
      <c r="C118" s="24">
        <v>2</v>
      </c>
      <c r="D118" s="46" t="s">
        <v>143</v>
      </c>
      <c r="E118" s="30" t="s">
        <v>146</v>
      </c>
      <c r="F118" s="24"/>
      <c r="G118" s="20"/>
      <c r="H118" s="20">
        <v>300000</v>
      </c>
      <c r="I118" s="21">
        <f t="shared" si="1"/>
        <v>300000</v>
      </c>
    </row>
    <row r="119" spans="1:9" ht="75" customHeight="1" x14ac:dyDescent="0.2">
      <c r="A119" s="24">
        <v>5900</v>
      </c>
      <c r="B119" s="24"/>
      <c r="C119" s="24">
        <v>1</v>
      </c>
      <c r="D119" s="24" t="s">
        <v>142</v>
      </c>
      <c r="E119" s="30" t="s">
        <v>123</v>
      </c>
      <c r="F119" s="24"/>
      <c r="G119" s="20"/>
      <c r="H119" s="20">
        <f>830080+56580</f>
        <v>886660</v>
      </c>
      <c r="I119" s="21">
        <f t="shared" si="1"/>
        <v>886660</v>
      </c>
    </row>
    <row r="120" spans="1:9" ht="20" customHeight="1" x14ac:dyDescent="0.2">
      <c r="A120" s="24">
        <v>5900</v>
      </c>
      <c r="B120" s="24">
        <v>210</v>
      </c>
      <c r="C120" s="24">
        <v>1</v>
      </c>
      <c r="D120" s="24" t="s">
        <v>142</v>
      </c>
      <c r="E120" s="30" t="s">
        <v>90</v>
      </c>
      <c r="F120" s="24"/>
      <c r="G120" s="20"/>
      <c r="H120" s="20">
        <f>89817.36+6123.79</f>
        <v>95941.15</v>
      </c>
      <c r="I120" s="21">
        <f t="shared" si="1"/>
        <v>95941.15</v>
      </c>
    </row>
    <row r="121" spans="1:9" ht="20" customHeight="1" x14ac:dyDescent="0.2">
      <c r="A121" s="24">
        <v>5900</v>
      </c>
      <c r="B121" s="24">
        <v>220</v>
      </c>
      <c r="C121" s="24">
        <v>1</v>
      </c>
      <c r="D121" s="24" t="s">
        <v>142</v>
      </c>
      <c r="E121" s="30" t="s">
        <v>91</v>
      </c>
      <c r="F121" s="24"/>
      <c r="G121" s="20"/>
      <c r="H121" s="20">
        <f>63501.12+4328.87</f>
        <v>67829.990000000005</v>
      </c>
      <c r="I121" s="21">
        <f t="shared" si="1"/>
        <v>67829.990000000005</v>
      </c>
    </row>
    <row r="122" spans="1:9" ht="20" customHeight="1" x14ac:dyDescent="0.2">
      <c r="A122" s="24">
        <v>5900</v>
      </c>
      <c r="B122" s="24">
        <v>240</v>
      </c>
      <c r="C122" s="24">
        <v>1</v>
      </c>
      <c r="D122" s="24" t="s">
        <v>142</v>
      </c>
      <c r="E122" s="30" t="s">
        <v>92</v>
      </c>
      <c r="F122" s="24"/>
      <c r="G122" s="20"/>
      <c r="H122" s="20">
        <f>16601.6+1132.1</f>
        <v>17733.699999999997</v>
      </c>
      <c r="I122" s="21">
        <f t="shared" si="1"/>
        <v>17733.699999999997</v>
      </c>
    </row>
    <row r="123" spans="1:9" ht="65" customHeight="1" x14ac:dyDescent="0.2">
      <c r="A123" s="24">
        <v>7800</v>
      </c>
      <c r="B123" s="24">
        <v>160</v>
      </c>
      <c r="C123" s="24">
        <v>1</v>
      </c>
      <c r="D123" s="24" t="s">
        <v>142</v>
      </c>
      <c r="E123" s="30" t="s">
        <v>124</v>
      </c>
      <c r="F123" s="24"/>
      <c r="G123" s="20">
        <v>288300</v>
      </c>
      <c r="H123" s="20"/>
      <c r="I123" s="21">
        <f t="shared" si="1"/>
        <v>288300</v>
      </c>
    </row>
    <row r="124" spans="1:9" ht="20" customHeight="1" x14ac:dyDescent="0.2">
      <c r="A124" s="24">
        <v>7800</v>
      </c>
      <c r="B124" s="24">
        <v>210</v>
      </c>
      <c r="C124" s="24">
        <v>1</v>
      </c>
      <c r="D124" s="24" t="s">
        <v>142</v>
      </c>
      <c r="E124" s="30" t="s">
        <v>93</v>
      </c>
      <c r="F124" s="24"/>
      <c r="G124" s="20">
        <v>32060.3</v>
      </c>
      <c r="H124" s="20"/>
      <c r="I124" s="21">
        <f t="shared" si="1"/>
        <v>32060.3</v>
      </c>
    </row>
    <row r="125" spans="1:9" ht="20" customHeight="1" x14ac:dyDescent="0.2">
      <c r="A125" s="24">
        <v>7800</v>
      </c>
      <c r="B125" s="24">
        <v>220</v>
      </c>
      <c r="C125" s="24">
        <v>1</v>
      </c>
      <c r="D125" s="24" t="s">
        <v>142</v>
      </c>
      <c r="E125" s="30" t="s">
        <v>94</v>
      </c>
      <c r="F125" s="24"/>
      <c r="G125" s="20">
        <v>22666.95</v>
      </c>
      <c r="H125" s="20"/>
      <c r="I125" s="21">
        <f t="shared" si="1"/>
        <v>22666.95</v>
      </c>
    </row>
    <row r="126" spans="1:9" ht="20" customHeight="1" x14ac:dyDescent="0.2">
      <c r="A126" s="24">
        <v>7800</v>
      </c>
      <c r="B126" s="24">
        <v>240</v>
      </c>
      <c r="C126" s="24">
        <v>1</v>
      </c>
      <c r="D126" s="24" t="s">
        <v>142</v>
      </c>
      <c r="E126" s="30" t="s">
        <v>95</v>
      </c>
      <c r="F126" s="24"/>
      <c r="G126" s="20">
        <v>5926</v>
      </c>
      <c r="H126" s="20"/>
      <c r="I126" s="21">
        <f t="shared" si="1"/>
        <v>5926</v>
      </c>
    </row>
    <row r="127" spans="1:9" ht="20" customHeight="1" x14ac:dyDescent="0.2">
      <c r="A127" s="24">
        <v>7800</v>
      </c>
      <c r="B127" s="24">
        <v>750</v>
      </c>
      <c r="C127" s="24">
        <v>1</v>
      </c>
      <c r="D127" s="24" t="s">
        <v>142</v>
      </c>
      <c r="E127" s="30" t="s">
        <v>115</v>
      </c>
      <c r="F127" s="24"/>
      <c r="G127" s="20">
        <v>8000</v>
      </c>
      <c r="H127" s="20"/>
      <c r="I127" s="21">
        <f t="shared" si="1"/>
        <v>8000</v>
      </c>
    </row>
    <row r="128" spans="1:9" x14ac:dyDescent="0.2">
      <c r="A128" s="24"/>
      <c r="B128" s="24"/>
      <c r="C128" s="24"/>
      <c r="D128" s="24"/>
      <c r="E128" s="30"/>
      <c r="F128" s="24"/>
      <c r="G128" s="20"/>
      <c r="H128" s="20"/>
      <c r="I128" s="21">
        <f t="shared" si="1"/>
        <v>0</v>
      </c>
    </row>
    <row r="129" spans="1:27" ht="105" customHeight="1" x14ac:dyDescent="0.2">
      <c r="A129" s="24">
        <v>7400</v>
      </c>
      <c r="B129" s="24">
        <v>642</v>
      </c>
      <c r="C129" s="24" t="s">
        <v>136</v>
      </c>
      <c r="D129" s="46" t="s">
        <v>136</v>
      </c>
      <c r="E129" s="30" t="s">
        <v>117</v>
      </c>
      <c r="F129" s="24"/>
      <c r="G129" s="20"/>
      <c r="H129" s="20">
        <v>1936460</v>
      </c>
      <c r="I129" s="21">
        <f t="shared" si="1"/>
        <v>1936460</v>
      </c>
    </row>
    <row r="130" spans="1:27" x14ac:dyDescent="0.2">
      <c r="A130" s="24"/>
      <c r="B130" s="24"/>
      <c r="C130" s="24"/>
      <c r="D130" s="46"/>
      <c r="E130" s="30"/>
      <c r="F130" s="24"/>
      <c r="G130" s="20"/>
      <c r="H130" s="20"/>
      <c r="I130" s="21">
        <f t="shared" si="1"/>
        <v>0</v>
      </c>
    </row>
    <row r="131" spans="1:27" ht="20" customHeight="1" x14ac:dyDescent="0.2">
      <c r="A131" s="11">
        <v>5100</v>
      </c>
      <c r="B131" s="11">
        <v>394</v>
      </c>
      <c r="C131" s="11">
        <v>1</v>
      </c>
      <c r="D131" s="36">
        <v>1</v>
      </c>
      <c r="E131" s="33" t="s">
        <v>18</v>
      </c>
      <c r="F131" s="11"/>
      <c r="G131" s="9">
        <v>1046664.52</v>
      </c>
      <c r="H131" s="10">
        <v>523332.26</v>
      </c>
      <c r="I131" s="21">
        <f t="shared" si="1"/>
        <v>1569996.78</v>
      </c>
    </row>
    <row r="132" spans="1:27" ht="24" x14ac:dyDescent="0.2">
      <c r="A132" s="11">
        <v>7200</v>
      </c>
      <c r="B132" s="11">
        <v>792</v>
      </c>
      <c r="C132" s="11">
        <v>2</v>
      </c>
      <c r="D132" s="36" t="s">
        <v>126</v>
      </c>
      <c r="E132" s="48" t="s">
        <v>156</v>
      </c>
      <c r="F132" s="11"/>
      <c r="G132" s="9">
        <v>409674.52</v>
      </c>
      <c r="H132" s="10">
        <v>113072.24</v>
      </c>
      <c r="I132" s="21">
        <f t="shared" si="1"/>
        <v>522746.76</v>
      </c>
    </row>
    <row r="133" spans="1:27" x14ac:dyDescent="0.2">
      <c r="A133" s="11"/>
      <c r="B133" s="11"/>
      <c r="C133" s="11"/>
      <c r="D133" s="11"/>
      <c r="E133" s="34"/>
      <c r="F133" s="11"/>
      <c r="G133" s="9"/>
      <c r="H133" s="10"/>
      <c r="I133" s="21"/>
    </row>
    <row r="134" spans="1:27" x14ac:dyDescent="0.2">
      <c r="A134" s="11"/>
      <c r="B134" s="11"/>
      <c r="C134" s="11"/>
      <c r="D134" s="11"/>
      <c r="E134" s="35" t="s">
        <v>119</v>
      </c>
      <c r="F134" s="11"/>
      <c r="G134" s="9"/>
      <c r="H134" s="10"/>
      <c r="I134" s="21"/>
    </row>
    <row r="135" spans="1:27" x14ac:dyDescent="0.2">
      <c r="A135" s="11"/>
      <c r="B135" s="11"/>
      <c r="C135" s="11"/>
      <c r="D135" s="11"/>
      <c r="E135" s="35" t="s">
        <v>120</v>
      </c>
      <c r="F135" s="11"/>
      <c r="G135" s="9"/>
      <c r="H135" s="10"/>
      <c r="I135" s="21"/>
    </row>
    <row r="136" spans="1:27" x14ac:dyDescent="0.2">
      <c r="A136" s="11"/>
      <c r="B136" s="11"/>
      <c r="C136" s="11"/>
      <c r="D136" s="11"/>
      <c r="E136" s="35" t="s">
        <v>121</v>
      </c>
      <c r="F136" s="11"/>
      <c r="G136" s="9"/>
      <c r="H136" s="10"/>
      <c r="I136" s="8">
        <f t="shared" ref="I136" si="2">G136+H136</f>
        <v>0</v>
      </c>
    </row>
    <row r="137" spans="1:27" x14ac:dyDescent="0.2">
      <c r="A137" s="56" t="s">
        <v>5</v>
      </c>
      <c r="B137" s="56"/>
      <c r="C137" s="56"/>
      <c r="D137" s="56"/>
      <c r="E137" s="56"/>
      <c r="F137" s="56"/>
      <c r="G137" s="3">
        <f>SUM(G10:G136)</f>
        <v>8603165</v>
      </c>
      <c r="H137" s="3">
        <f>SUM(H10:H136)</f>
        <v>4310977</v>
      </c>
      <c r="I137" s="3">
        <f>SUM(I10:I136)</f>
        <v>12914142</v>
      </c>
      <c r="J137" s="13">
        <v>12914142</v>
      </c>
      <c r="K137" s="14">
        <f>J137-I137</f>
        <v>0</v>
      </c>
    </row>
    <row r="139" spans="1:27" ht="16" x14ac:dyDescent="0.2">
      <c r="E139" s="16" t="s">
        <v>96</v>
      </c>
      <c r="G139" s="17">
        <v>8603165</v>
      </c>
      <c r="H139" s="17">
        <v>4310977</v>
      </c>
      <c r="I139" s="28">
        <f>G139+H139</f>
        <v>12914142</v>
      </c>
    </row>
    <row r="140" spans="1:27" x14ac:dyDescent="0.2">
      <c r="G140" s="13">
        <f>G139-G137</f>
        <v>0</v>
      </c>
      <c r="H140" s="13">
        <f>H139-H137</f>
        <v>0</v>
      </c>
      <c r="I140" s="13">
        <f>I139-I137</f>
        <v>0</v>
      </c>
      <c r="M140" s="45" t="s">
        <v>127</v>
      </c>
      <c r="N140" s="39" t="s">
        <v>128</v>
      </c>
      <c r="O140" s="39" t="s">
        <v>129</v>
      </c>
      <c r="P140" s="39" t="s">
        <v>130</v>
      </c>
      <c r="Q140" s="39" t="s">
        <v>131</v>
      </c>
      <c r="R140" s="39" t="s">
        <v>132</v>
      </c>
      <c r="S140" s="39" t="s">
        <v>133</v>
      </c>
      <c r="T140" s="39" t="s">
        <v>134</v>
      </c>
      <c r="U140" s="39" t="s">
        <v>135</v>
      </c>
      <c r="V140" s="39" t="s">
        <v>134</v>
      </c>
      <c r="X140" s="43" t="s">
        <v>135</v>
      </c>
      <c r="Y140" s="43" t="s">
        <v>145</v>
      </c>
      <c r="Z140" s="43" t="s">
        <v>134</v>
      </c>
      <c r="AA140" s="12"/>
    </row>
    <row r="141" spans="1:27" x14ac:dyDescent="0.2">
      <c r="G141" s="13"/>
      <c r="H141" s="13"/>
      <c r="M141" s="37">
        <v>1</v>
      </c>
      <c r="N141" s="13">
        <v>16362.67</v>
      </c>
      <c r="O141" s="13">
        <f>20000+4000+30000+5473.3</f>
        <v>59473.3</v>
      </c>
      <c r="P141" s="13">
        <v>136018.45000000001</v>
      </c>
      <c r="Q141" s="13">
        <v>100534.32</v>
      </c>
      <c r="R141" s="13">
        <v>81509.94</v>
      </c>
      <c r="S141" s="13">
        <v>165527.88</v>
      </c>
      <c r="T141" s="13">
        <f>SUM(N141:S141)</f>
        <v>559426.56000000006</v>
      </c>
      <c r="U141" s="13">
        <f>703712+796.2+14237.48+893055+392058.32+307474.29+1032582.2+155623+391117.2</f>
        <v>3890655.6900000004</v>
      </c>
      <c r="V141" s="13">
        <f>T141+U141</f>
        <v>4450082.25</v>
      </c>
      <c r="W141" s="38"/>
      <c r="X141" s="19">
        <f>U141+U155</f>
        <v>4140655.6900000004</v>
      </c>
      <c r="Y141" s="19">
        <f>T141+T155</f>
        <v>1020669.8500000001</v>
      </c>
      <c r="Z141" s="19">
        <f>X141+Y141</f>
        <v>5161325.540000001</v>
      </c>
      <c r="AA141" s="12"/>
    </row>
    <row r="142" spans="1:27" x14ac:dyDescent="0.2">
      <c r="A142" s="57" t="s">
        <v>16</v>
      </c>
      <c r="B142" s="57"/>
      <c r="C142" s="57"/>
      <c r="H142" s="4"/>
      <c r="M142" s="37" t="s">
        <v>141</v>
      </c>
      <c r="N142" s="13"/>
      <c r="O142" s="13">
        <v>1500</v>
      </c>
      <c r="T142" s="13">
        <f t="shared" ref="T142:T167" si="3">SUM(N142:S142)</f>
        <v>1500</v>
      </c>
      <c r="U142" s="13">
        <v>25838.17</v>
      </c>
      <c r="V142" s="13">
        <f t="shared" ref="V142:V167" si="4">T142+U142</f>
        <v>27338.17</v>
      </c>
      <c r="W142" s="38"/>
      <c r="X142" s="19">
        <f>U142+U156</f>
        <v>45838.17</v>
      </c>
      <c r="Y142" s="19">
        <f>T142+T156</f>
        <v>1500</v>
      </c>
      <c r="Z142" s="19">
        <f t="shared" ref="Z142:Z153" si="5">X142+Y142</f>
        <v>47338.17</v>
      </c>
      <c r="AA142" s="12"/>
    </row>
    <row r="143" spans="1:27" x14ac:dyDescent="0.2">
      <c r="A143" s="27"/>
      <c r="B143" s="27"/>
      <c r="C143" s="15" t="s">
        <v>7</v>
      </c>
      <c r="D143" s="51" t="s">
        <v>6</v>
      </c>
      <c r="E143" s="51"/>
      <c r="F143" s="27"/>
      <c r="G143" s="5"/>
      <c r="H143" s="4"/>
      <c r="M143" s="37" t="s">
        <v>144</v>
      </c>
      <c r="N143" s="13">
        <v>32725.31</v>
      </c>
      <c r="O143" s="13"/>
      <c r="T143" s="13">
        <f t="shared" si="3"/>
        <v>32725.31</v>
      </c>
      <c r="U143" s="13"/>
      <c r="V143" s="13">
        <f t="shared" si="4"/>
        <v>32725.31</v>
      </c>
      <c r="X143" s="19">
        <f>U143+U157</f>
        <v>0</v>
      </c>
      <c r="Y143" s="19">
        <f>T143+T157</f>
        <v>49088</v>
      </c>
      <c r="Z143" s="19">
        <f t="shared" si="5"/>
        <v>49088</v>
      </c>
      <c r="AA143" s="12"/>
    </row>
    <row r="144" spans="1:27" x14ac:dyDescent="0.2">
      <c r="M144" s="37" t="s">
        <v>88</v>
      </c>
      <c r="N144" s="13"/>
      <c r="O144" s="13">
        <v>1250</v>
      </c>
      <c r="P144" s="13"/>
      <c r="Q144" s="13">
        <v>20657</v>
      </c>
      <c r="R144" s="13"/>
      <c r="S144" s="13"/>
      <c r="T144" s="13">
        <f t="shared" si="3"/>
        <v>21907</v>
      </c>
      <c r="U144" s="13">
        <v>28612</v>
      </c>
      <c r="V144" s="13">
        <f t="shared" si="4"/>
        <v>50519</v>
      </c>
      <c r="W144" s="38"/>
      <c r="X144" s="19">
        <f>U144+U158</f>
        <v>28612</v>
      </c>
      <c r="Y144" s="19">
        <f>T144+T158</f>
        <v>22468.65</v>
      </c>
      <c r="Z144" s="19">
        <f t="shared" si="5"/>
        <v>51080.65</v>
      </c>
      <c r="AA144" s="12"/>
    </row>
    <row r="145" spans="1:27" x14ac:dyDescent="0.2">
      <c r="A145" s="50" t="s">
        <v>11</v>
      </c>
      <c r="B145" s="50"/>
      <c r="C145" s="50"/>
      <c r="D145" s="50"/>
      <c r="E145" s="50"/>
      <c r="F145" s="50"/>
      <c r="G145" s="50"/>
      <c r="M145" s="37" t="s">
        <v>89</v>
      </c>
      <c r="N145" s="13"/>
      <c r="O145" s="13"/>
      <c r="T145" s="13">
        <f t="shared" si="3"/>
        <v>0</v>
      </c>
      <c r="U145" s="13">
        <f>44000+64970.34</f>
        <v>108970.34</v>
      </c>
      <c r="V145" s="13">
        <f t="shared" si="4"/>
        <v>108970.34</v>
      </c>
      <c r="X145" s="19">
        <f t="shared" ref="X145:X153" si="6">U145+U159</f>
        <v>208918</v>
      </c>
      <c r="Y145" s="19">
        <f t="shared" ref="Y145:Y153" si="7">T145+T159</f>
        <v>24802</v>
      </c>
      <c r="Z145" s="19">
        <f t="shared" si="5"/>
        <v>233720</v>
      </c>
      <c r="AA145" s="12"/>
    </row>
    <row r="146" spans="1:27" x14ac:dyDescent="0.2">
      <c r="M146" s="37" t="s">
        <v>87</v>
      </c>
      <c r="N146" s="13"/>
      <c r="O146" s="13">
        <v>4000</v>
      </c>
      <c r="T146" s="13">
        <f t="shared" si="3"/>
        <v>4000</v>
      </c>
      <c r="U146" s="13">
        <f>491645+206487.56+114086.08+85000</f>
        <v>897218.64</v>
      </c>
      <c r="V146" s="13">
        <f t="shared" si="4"/>
        <v>901218.64</v>
      </c>
      <c r="X146" s="19">
        <f t="shared" si="6"/>
        <v>897218.64</v>
      </c>
      <c r="Y146" s="19">
        <f t="shared" si="7"/>
        <v>8000</v>
      </c>
      <c r="Z146" s="19">
        <f t="shared" si="5"/>
        <v>905218.64</v>
      </c>
      <c r="AA146" s="12"/>
    </row>
    <row r="147" spans="1:27" x14ac:dyDescent="0.2">
      <c r="M147" s="37" t="s">
        <v>142</v>
      </c>
      <c r="N147" s="13"/>
      <c r="O147" s="13"/>
      <c r="T147" s="13">
        <f t="shared" si="3"/>
        <v>0</v>
      </c>
      <c r="U147" s="13">
        <f>631664+356953.25</f>
        <v>988617.25</v>
      </c>
      <c r="V147" s="13">
        <f t="shared" si="4"/>
        <v>988617.25</v>
      </c>
      <c r="X147" s="19">
        <f t="shared" si="6"/>
        <v>2056782.09</v>
      </c>
      <c r="Y147" s="19">
        <f t="shared" si="7"/>
        <v>0</v>
      </c>
      <c r="Z147" s="19">
        <f t="shared" si="5"/>
        <v>2056782.09</v>
      </c>
      <c r="AA147" s="12"/>
    </row>
    <row r="148" spans="1:27" x14ac:dyDescent="0.2">
      <c r="M148" s="37" t="s">
        <v>140</v>
      </c>
      <c r="N148" s="13">
        <v>32725.35</v>
      </c>
      <c r="O148" s="13">
        <f>2400+2000</f>
        <v>4400</v>
      </c>
      <c r="T148" s="13">
        <f t="shared" si="3"/>
        <v>37125.35</v>
      </c>
      <c r="U148" s="13"/>
      <c r="V148" s="13">
        <f t="shared" si="4"/>
        <v>37125.35</v>
      </c>
      <c r="X148" s="19">
        <f t="shared" si="6"/>
        <v>0</v>
      </c>
      <c r="Y148" s="19">
        <f t="shared" si="7"/>
        <v>53488</v>
      </c>
      <c r="Z148" s="19">
        <f t="shared" si="5"/>
        <v>53488</v>
      </c>
      <c r="AA148" s="12"/>
    </row>
    <row r="149" spans="1:27" x14ac:dyDescent="0.2">
      <c r="M149" s="37" t="s">
        <v>136</v>
      </c>
      <c r="N149" s="13"/>
      <c r="O149" s="13">
        <v>4500</v>
      </c>
      <c r="P149" s="13"/>
      <c r="Q149" s="13">
        <v>268685</v>
      </c>
      <c r="R149" s="13"/>
      <c r="S149" s="13"/>
      <c r="T149" s="13">
        <f t="shared" si="3"/>
        <v>273185</v>
      </c>
      <c r="U149" s="13"/>
      <c r="V149" s="13">
        <f t="shared" si="4"/>
        <v>273185</v>
      </c>
      <c r="W149" s="38"/>
      <c r="X149" s="19">
        <f t="shared" si="6"/>
        <v>1936460</v>
      </c>
      <c r="Y149" s="19">
        <f t="shared" si="7"/>
        <v>273185</v>
      </c>
      <c r="Z149" s="19">
        <f t="shared" si="5"/>
        <v>2209645</v>
      </c>
      <c r="AA149" s="12"/>
    </row>
    <row r="150" spans="1:27" x14ac:dyDescent="0.2">
      <c r="M150" s="37" t="s">
        <v>137</v>
      </c>
      <c r="N150" s="13"/>
      <c r="O150" s="13">
        <v>4000</v>
      </c>
      <c r="P150" s="13"/>
      <c r="Q150" s="13">
        <v>26333</v>
      </c>
      <c r="R150" s="13"/>
      <c r="S150" s="13"/>
      <c r="T150" s="13">
        <f t="shared" si="3"/>
        <v>30333</v>
      </c>
      <c r="U150" s="13"/>
      <c r="V150" s="13">
        <f t="shared" si="4"/>
        <v>30333</v>
      </c>
      <c r="W150" s="38"/>
      <c r="X150" s="19">
        <f t="shared" si="6"/>
        <v>0</v>
      </c>
      <c r="Y150" s="19">
        <f t="shared" si="7"/>
        <v>30333</v>
      </c>
      <c r="Z150" s="19">
        <f t="shared" si="5"/>
        <v>30333</v>
      </c>
      <c r="AA150" s="12"/>
    </row>
    <row r="151" spans="1:27" x14ac:dyDescent="0.2">
      <c r="M151" s="37" t="s">
        <v>138</v>
      </c>
      <c r="N151" s="13"/>
      <c r="O151" s="13"/>
      <c r="P151" s="13"/>
      <c r="Q151" s="13">
        <v>86462.29</v>
      </c>
      <c r="R151" s="13"/>
      <c r="S151" s="13"/>
      <c r="T151" s="13">
        <f t="shared" si="3"/>
        <v>86462.29</v>
      </c>
      <c r="U151" s="13"/>
      <c r="V151" s="13">
        <f t="shared" si="4"/>
        <v>86462.29</v>
      </c>
      <c r="W151" s="38"/>
      <c r="X151" s="19">
        <f t="shared" si="6"/>
        <v>0</v>
      </c>
      <c r="Y151" s="19">
        <f t="shared" si="7"/>
        <v>86462.29</v>
      </c>
      <c r="Z151" s="19">
        <f t="shared" si="5"/>
        <v>86462.29</v>
      </c>
      <c r="AA151" s="12"/>
    </row>
    <row r="152" spans="1:27" x14ac:dyDescent="0.2">
      <c r="M152" s="37" t="s">
        <v>143</v>
      </c>
      <c r="N152" s="13"/>
      <c r="O152" s="13"/>
      <c r="T152" s="13">
        <f t="shared" si="3"/>
        <v>0</v>
      </c>
      <c r="U152" s="13">
        <f>1206074.79+839</f>
        <v>1206913.79</v>
      </c>
      <c r="V152" s="13">
        <f t="shared" si="4"/>
        <v>1206913.79</v>
      </c>
      <c r="X152" s="19">
        <f t="shared" si="6"/>
        <v>1506913.79</v>
      </c>
      <c r="Y152" s="19">
        <f t="shared" si="7"/>
        <v>0</v>
      </c>
      <c r="Z152" s="19">
        <f t="shared" si="5"/>
        <v>1506913.79</v>
      </c>
      <c r="AA152" s="12"/>
    </row>
    <row r="153" spans="1:27" ht="17" x14ac:dyDescent="0.3">
      <c r="M153" s="37" t="s">
        <v>126</v>
      </c>
      <c r="N153" s="13"/>
      <c r="O153" s="13"/>
      <c r="T153" s="13">
        <f t="shared" si="3"/>
        <v>0</v>
      </c>
      <c r="U153" s="13">
        <v>409674.52</v>
      </c>
      <c r="V153" s="13">
        <f t="shared" si="4"/>
        <v>409674.52</v>
      </c>
      <c r="X153" s="47">
        <f t="shared" si="6"/>
        <v>522746.76</v>
      </c>
      <c r="Y153" s="47">
        <f t="shared" si="7"/>
        <v>0</v>
      </c>
      <c r="Z153" s="47">
        <f t="shared" si="5"/>
        <v>522746.76</v>
      </c>
      <c r="AA153" s="12"/>
    </row>
    <row r="154" spans="1:27" x14ac:dyDescent="0.2">
      <c r="M154" s="44" t="s">
        <v>139</v>
      </c>
      <c r="N154" s="13"/>
      <c r="O154" s="13"/>
      <c r="P154" s="13"/>
      <c r="Q154" s="13"/>
      <c r="R154" s="13"/>
      <c r="S154" s="13"/>
      <c r="T154" s="13">
        <f t="shared" si="3"/>
        <v>0</v>
      </c>
      <c r="U154" s="13"/>
      <c r="V154" s="13">
        <f t="shared" si="4"/>
        <v>0</v>
      </c>
      <c r="W154" s="38"/>
      <c r="X154" s="19">
        <f>SUM(X141:X153)</f>
        <v>11344145.139999999</v>
      </c>
      <c r="Y154" s="19">
        <f>SUM(Y141:Y153)</f>
        <v>1569996.79</v>
      </c>
      <c r="Z154" s="19">
        <f>SUM(Z141:Z153)</f>
        <v>12914141.930000002</v>
      </c>
      <c r="AA154" s="12"/>
    </row>
    <row r="155" spans="1:27" x14ac:dyDescent="0.2">
      <c r="M155" s="37">
        <v>1</v>
      </c>
      <c r="N155" s="13">
        <v>8181.33</v>
      </c>
      <c r="O155" s="13">
        <f>11000+2000+20000+2000</f>
        <v>35000</v>
      </c>
      <c r="P155" s="13">
        <v>68009.23</v>
      </c>
      <c r="Q155" s="13">
        <v>251335.81</v>
      </c>
      <c r="R155" s="13">
        <v>40754.97</v>
      </c>
      <c r="S155" s="13">
        <v>57961.95</v>
      </c>
      <c r="T155" s="13">
        <f t="shared" si="3"/>
        <v>461243.29</v>
      </c>
      <c r="U155" s="13">
        <f>250000</f>
        <v>250000</v>
      </c>
      <c r="V155" s="13">
        <f t="shared" si="4"/>
        <v>711243.29</v>
      </c>
      <c r="W155" s="38"/>
      <c r="X155" s="12"/>
      <c r="Y155" s="12"/>
      <c r="Z155" s="12"/>
      <c r="AA155" s="12"/>
    </row>
    <row r="156" spans="1:27" x14ac:dyDescent="0.2">
      <c r="M156" s="37" t="s">
        <v>141</v>
      </c>
      <c r="N156" s="13"/>
      <c r="O156" s="13"/>
      <c r="P156" s="13"/>
      <c r="Q156" s="13"/>
      <c r="R156" s="13"/>
      <c r="S156" s="13"/>
      <c r="T156" s="13">
        <f t="shared" si="3"/>
        <v>0</v>
      </c>
      <c r="U156" s="13">
        <v>20000</v>
      </c>
      <c r="V156" s="13">
        <f t="shared" si="4"/>
        <v>20000</v>
      </c>
      <c r="W156" s="38"/>
      <c r="X156" s="12"/>
      <c r="Y156" s="12"/>
      <c r="Z156" s="12"/>
      <c r="AA156" s="12"/>
    </row>
    <row r="157" spans="1:27" x14ac:dyDescent="0.2">
      <c r="M157" s="37" t="s">
        <v>144</v>
      </c>
      <c r="N157" s="13">
        <v>16362.69</v>
      </c>
      <c r="O157" s="13"/>
      <c r="P157" s="13"/>
      <c r="Q157" s="13"/>
      <c r="R157" s="13"/>
      <c r="S157" s="13"/>
      <c r="T157" s="13">
        <f t="shared" si="3"/>
        <v>16362.69</v>
      </c>
      <c r="U157" s="13"/>
      <c r="V157" s="13">
        <f t="shared" si="4"/>
        <v>16362.69</v>
      </c>
      <c r="W157" s="38"/>
      <c r="X157" s="12"/>
      <c r="Y157" s="12"/>
      <c r="Z157" s="12"/>
      <c r="AA157" s="12"/>
    </row>
    <row r="158" spans="1:27" x14ac:dyDescent="0.2">
      <c r="M158" s="37" t="s">
        <v>88</v>
      </c>
      <c r="N158" s="13"/>
      <c r="O158" s="13">
        <v>561.65</v>
      </c>
      <c r="P158" s="13"/>
      <c r="Q158" s="13"/>
      <c r="R158" s="13"/>
      <c r="S158" s="13"/>
      <c r="T158" s="13">
        <f t="shared" si="3"/>
        <v>561.65</v>
      </c>
      <c r="U158" s="13"/>
      <c r="V158" s="13">
        <f t="shared" si="4"/>
        <v>561.65</v>
      </c>
      <c r="W158" s="38"/>
    </row>
    <row r="159" spans="1:27" x14ac:dyDescent="0.2">
      <c r="M159" s="37" t="s">
        <v>89</v>
      </c>
      <c r="N159" s="13"/>
      <c r="O159" s="13"/>
      <c r="P159" s="13"/>
      <c r="Q159" s="13"/>
      <c r="R159" s="13"/>
      <c r="S159" s="13">
        <v>24802</v>
      </c>
      <c r="T159" s="13">
        <f t="shared" si="3"/>
        <v>24802</v>
      </c>
      <c r="U159" s="13">
        <f>99947.66</f>
        <v>99947.66</v>
      </c>
      <c r="V159" s="13">
        <f t="shared" si="4"/>
        <v>124749.66</v>
      </c>
      <c r="W159" s="38"/>
    </row>
    <row r="160" spans="1:27" x14ac:dyDescent="0.2">
      <c r="M160" s="37" t="s">
        <v>87</v>
      </c>
      <c r="N160" s="13"/>
      <c r="O160" s="13">
        <v>4000</v>
      </c>
      <c r="P160" s="13"/>
      <c r="Q160" s="13"/>
      <c r="R160" s="13"/>
      <c r="S160" s="13"/>
      <c r="T160" s="13">
        <f t="shared" si="3"/>
        <v>4000</v>
      </c>
      <c r="U160" s="13"/>
      <c r="V160" s="13">
        <f t="shared" si="4"/>
        <v>4000</v>
      </c>
      <c r="W160" s="38"/>
    </row>
    <row r="161" spans="13:23" x14ac:dyDescent="0.2">
      <c r="M161" s="37" t="s">
        <v>142</v>
      </c>
      <c r="N161" s="13"/>
      <c r="O161" s="13"/>
      <c r="P161" s="13"/>
      <c r="Q161" s="13"/>
      <c r="R161" s="13"/>
      <c r="S161" s="13"/>
      <c r="T161" s="13">
        <f t="shared" si="3"/>
        <v>0</v>
      </c>
      <c r="U161" s="13">
        <v>1068164.8400000001</v>
      </c>
      <c r="V161" s="13">
        <f t="shared" si="4"/>
        <v>1068164.8400000001</v>
      </c>
      <c r="W161" s="38"/>
    </row>
    <row r="162" spans="13:23" x14ac:dyDescent="0.2">
      <c r="M162" s="37" t="s">
        <v>140</v>
      </c>
      <c r="N162" s="13">
        <v>16362.65</v>
      </c>
      <c r="O162" s="13"/>
      <c r="P162" s="13"/>
      <c r="Q162" s="13"/>
      <c r="R162" s="13"/>
      <c r="S162" s="13"/>
      <c r="T162" s="13">
        <f t="shared" si="3"/>
        <v>16362.65</v>
      </c>
      <c r="U162" s="13"/>
      <c r="V162" s="13">
        <f t="shared" si="4"/>
        <v>16362.65</v>
      </c>
      <c r="W162" s="38"/>
    </row>
    <row r="163" spans="13:23" x14ac:dyDescent="0.2">
      <c r="M163" s="37" t="s">
        <v>136</v>
      </c>
      <c r="N163" s="13"/>
      <c r="O163" s="13"/>
      <c r="P163" s="13"/>
      <c r="Q163" s="13"/>
      <c r="R163" s="13"/>
      <c r="S163" s="13"/>
      <c r="T163" s="13">
        <f t="shared" si="3"/>
        <v>0</v>
      </c>
      <c r="U163" s="13">
        <v>1936460</v>
      </c>
      <c r="V163" s="13">
        <f t="shared" si="4"/>
        <v>1936460</v>
      </c>
      <c r="W163" s="38"/>
    </row>
    <row r="164" spans="13:23" x14ac:dyDescent="0.2">
      <c r="M164" s="37" t="s">
        <v>137</v>
      </c>
      <c r="N164" s="13"/>
      <c r="O164" s="13"/>
      <c r="P164" s="13"/>
      <c r="Q164" s="13"/>
      <c r="R164" s="13"/>
      <c r="S164" s="13"/>
      <c r="T164" s="13">
        <f t="shared" si="3"/>
        <v>0</v>
      </c>
      <c r="U164" s="13"/>
      <c r="V164" s="13">
        <f t="shared" si="4"/>
        <v>0</v>
      </c>
      <c r="W164" s="38"/>
    </row>
    <row r="165" spans="13:23" x14ac:dyDescent="0.2">
      <c r="M165" s="37" t="s">
        <v>138</v>
      </c>
      <c r="N165" s="13"/>
      <c r="O165" s="13"/>
      <c r="P165" s="13"/>
      <c r="Q165" s="13"/>
      <c r="R165" s="13"/>
      <c r="S165" s="13"/>
      <c r="T165" s="13">
        <f t="shared" si="3"/>
        <v>0</v>
      </c>
      <c r="U165" s="13"/>
      <c r="V165" s="13">
        <f t="shared" si="4"/>
        <v>0</v>
      </c>
      <c r="W165" s="38"/>
    </row>
    <row r="166" spans="13:23" x14ac:dyDescent="0.2">
      <c r="M166" s="37" t="s">
        <v>143</v>
      </c>
      <c r="N166" s="13"/>
      <c r="O166" s="13"/>
      <c r="P166" s="13"/>
      <c r="Q166" s="13"/>
      <c r="R166" s="13"/>
      <c r="S166" s="13"/>
      <c r="T166" s="13">
        <f t="shared" si="3"/>
        <v>0</v>
      </c>
      <c r="U166" s="13">
        <f>300000</f>
        <v>300000</v>
      </c>
      <c r="V166" s="13">
        <f t="shared" si="4"/>
        <v>300000</v>
      </c>
      <c r="W166" s="38"/>
    </row>
    <row r="167" spans="13:23" x14ac:dyDescent="0.2">
      <c r="M167" s="39" t="s">
        <v>126</v>
      </c>
      <c r="N167" s="17"/>
      <c r="O167" s="17"/>
      <c r="P167" s="17"/>
      <c r="Q167" s="17"/>
      <c r="R167" s="17"/>
      <c r="S167" s="17"/>
      <c r="T167" s="17">
        <f t="shared" si="3"/>
        <v>0</v>
      </c>
      <c r="U167" s="17">
        <v>113072.24</v>
      </c>
      <c r="V167" s="17">
        <f t="shared" si="4"/>
        <v>113072.24</v>
      </c>
      <c r="W167" s="40"/>
    </row>
    <row r="168" spans="13:23" x14ac:dyDescent="0.2">
      <c r="N168" s="13">
        <f t="shared" ref="N168:W168" si="8">SUM(N141:N167)</f>
        <v>122720</v>
      </c>
      <c r="O168" s="13">
        <f t="shared" si="8"/>
        <v>118684.95</v>
      </c>
      <c r="P168" s="13">
        <f t="shared" si="8"/>
        <v>204027.68</v>
      </c>
      <c r="Q168" s="13">
        <f t="shared" si="8"/>
        <v>754007.41999999993</v>
      </c>
      <c r="R168" s="13">
        <f t="shared" si="8"/>
        <v>122264.91</v>
      </c>
      <c r="S168" s="13">
        <f t="shared" si="8"/>
        <v>248291.83000000002</v>
      </c>
      <c r="T168" s="13">
        <f t="shared" si="8"/>
        <v>1569996.7899999998</v>
      </c>
      <c r="U168" s="13">
        <f t="shared" si="8"/>
        <v>11344145.140000001</v>
      </c>
      <c r="V168" s="13">
        <f t="shared" si="8"/>
        <v>12914141.93</v>
      </c>
      <c r="W168" s="13">
        <f t="shared" si="8"/>
        <v>0</v>
      </c>
    </row>
    <row r="169" spans="13:23" ht="17" x14ac:dyDescent="0.3">
      <c r="M169"/>
      <c r="N169"/>
      <c r="O169"/>
      <c r="P169"/>
      <c r="Q169"/>
      <c r="U169" s="41">
        <v>1569996.78</v>
      </c>
      <c r="V169" s="13"/>
    </row>
    <row r="170" spans="13:23" x14ac:dyDescent="0.2">
      <c r="M170"/>
      <c r="N170"/>
      <c r="O170"/>
      <c r="P170"/>
      <c r="Q170"/>
      <c r="U170" s="13">
        <f>U168+U169</f>
        <v>12914141.92</v>
      </c>
      <c r="V170" s="13"/>
    </row>
    <row r="171" spans="13:23" ht="17" x14ac:dyDescent="0.3">
      <c r="M171"/>
      <c r="N171"/>
      <c r="O171"/>
      <c r="P171"/>
      <c r="Q171"/>
      <c r="U171" s="42">
        <v>12914142</v>
      </c>
      <c r="V171" s="13"/>
    </row>
    <row r="172" spans="13:23" x14ac:dyDescent="0.2">
      <c r="M172"/>
      <c r="N172"/>
      <c r="O172"/>
      <c r="P172"/>
      <c r="Q172"/>
      <c r="U172" s="13">
        <f>U170-U171</f>
        <v>-8.0000000074505806E-2</v>
      </c>
      <c r="V172" s="13"/>
    </row>
  </sheetData>
  <autoFilter ref="A9:I132" xr:uid="{00000000-0009-0000-0000-000000000000}"/>
  <mergeCells count="9">
    <mergeCell ref="A145:G145"/>
    <mergeCell ref="D143:E143"/>
    <mergeCell ref="A1:D2"/>
    <mergeCell ref="H1:I3"/>
    <mergeCell ref="A3:D4"/>
    <mergeCell ref="A137:F137"/>
    <mergeCell ref="A142:C142"/>
    <mergeCell ref="A7:I7"/>
    <mergeCell ref="A6:I6"/>
  </mergeCells>
  <pageMargins left="0.45" right="0.45" top="0.75" bottom="0.5" header="0.3" footer="0.3"/>
  <pageSetup scale="6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D9630B-119C-40F2-A3DA-70F1F5262772}">
  <ds:schemaRefs>
    <ds:schemaRef ds:uri="http://purl.org/dc/elements/1.1/"/>
    <ds:schemaRef ds:uri="http://schemas.microsoft.com/office/2006/metadata/properties"/>
    <ds:schemaRef ds:uri="ef373230-e173-4e6a-8f42-59bce9da1dde"/>
    <ds:schemaRef ds:uri="http://purl.org/dc/terms/"/>
    <ds:schemaRef ds:uri="http://schemas.openxmlformats.org/package/2006/metadata/core-properties"/>
    <ds:schemaRef ds:uri="http://schemas.microsoft.com/office/2006/documentManagement/types"/>
    <ds:schemaRef ds:uri="6175c4d1-a53c-410c-92b6-74bcb683b4a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6D936F8-FE8D-4E19-8EA6-44E8656528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Sheet1</vt:lpstr>
      <vt:lpstr>Account_Title</vt:lpstr>
      <vt:lpstr>Activity_Number</vt:lpstr>
      <vt:lpstr>Amount_for_1_3_allocation</vt:lpstr>
      <vt:lpstr>Amount_for_2_3_allocation</vt:lpstr>
      <vt:lpstr>FTE__Position</vt:lpstr>
      <vt:lpstr>Function</vt:lpstr>
      <vt:lpstr>Object</vt:lpstr>
      <vt:lpstr>Sheet1!Print_Area</vt:lpstr>
      <vt:lpstr>Sheet1!Print_Titles</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2022-02-10T14:24:10Z</cp:lastPrinted>
  <dcterms:created xsi:type="dcterms:W3CDTF">2021-06-09T18:28:06Z</dcterms:created>
  <dcterms:modified xsi:type="dcterms:W3CDTF">2022-04-11T17:48:22Z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