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3"/>
  <workbookPr/>
  <mc:AlternateContent xmlns:mc="http://schemas.openxmlformats.org/markup-compatibility/2006">
    <mc:Choice Requires="x15">
      <x15ac:absPath xmlns:x15ac="http://schemas.microsoft.com/office/spreadsheetml/2010/11/ac" url="/Users/megan.penik/Desktop/arp/"/>
    </mc:Choice>
  </mc:AlternateContent>
  <xr:revisionPtr revIDLastSave="0" documentId="13_ncr:1_{15B4BD3F-F475-6D43-BA56-DBF2D50C9DE5}" xr6:coauthVersionLast="47" xr6:coauthVersionMax="47" xr10:uidLastSave="{00000000-0000-0000-0000-000000000000}"/>
  <bookViews>
    <workbookView xWindow="0" yWindow="500" windowWidth="23100" windowHeight="8960" xr2:uid="{00000000-000D-0000-FFFF-FFFF00000000}"/>
  </bookViews>
  <sheets>
    <sheet name="Final no highlight" sheetId="8" r:id="rId1"/>
  </sheets>
  <definedNames>
    <definedName name="Account_Title">'Final no highlight'!$E$9</definedName>
    <definedName name="Activity_Number">'Final no highlight'!$D$9</definedName>
    <definedName name="Amount_for_1_3_allocation">'Final no highlight'!$H$9</definedName>
    <definedName name="Amount_for_2_3_allocation">'Final no highlight'!$G$9</definedName>
    <definedName name="FTE__Position">'Final no highlight'!$F$9</definedName>
    <definedName name="Function">'Final no highlight'!$A$9</definedName>
    <definedName name="Object">'Final no highlight'!$B$9</definedName>
    <definedName name="_xlnm.Print_Area" localSheetId="0">'Final no highlight'!$A$1:$I$482</definedName>
    <definedName name="Total_allocation">'Final no highlight'!$I$9</definedName>
    <definedName name="Use_of__Funds_Number">'Final no highlight'!$C$9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418" i="8" l="1"/>
  <c r="J434" i="8"/>
  <c r="H418" i="8"/>
  <c r="G418" i="8"/>
  <c r="H390" i="8"/>
  <c r="G390" i="8"/>
  <c r="H387" i="8"/>
  <c r="G387" i="8"/>
  <c r="H383" i="8"/>
  <c r="G383" i="8"/>
  <c r="H357" i="8"/>
  <c r="G357" i="8"/>
  <c r="H354" i="8"/>
  <c r="G354" i="8"/>
  <c r="H351" i="8"/>
  <c r="G351" i="8"/>
  <c r="H11" i="8"/>
  <c r="G11" i="8"/>
  <c r="G421" i="8"/>
  <c r="H421" i="8"/>
  <c r="G422" i="8"/>
  <c r="H422" i="8"/>
  <c r="G423" i="8"/>
  <c r="H423" i="8"/>
  <c r="G424" i="8"/>
  <c r="H424" i="8"/>
  <c r="G425" i="8"/>
  <c r="H425" i="8"/>
  <c r="G426" i="8"/>
  <c r="H426" i="8"/>
  <c r="G427" i="8"/>
  <c r="H427" i="8"/>
  <c r="G428" i="8"/>
  <c r="H428" i="8"/>
  <c r="G429" i="8"/>
  <c r="H429" i="8"/>
  <c r="G430" i="8"/>
  <c r="H430" i="8"/>
  <c r="G431" i="8"/>
  <c r="H431" i="8"/>
  <c r="G432" i="8"/>
  <c r="H432" i="8"/>
  <c r="G433" i="8"/>
  <c r="H433" i="8"/>
  <c r="G434" i="8"/>
  <c r="H434" i="8"/>
  <c r="H420" i="8"/>
  <c r="G420" i="8"/>
  <c r="H480" i="8" l="1"/>
  <c r="G480" i="8"/>
  <c r="J479" i="8"/>
  <c r="H479" i="8"/>
  <c r="G479" i="8"/>
  <c r="I476" i="8"/>
  <c r="I475" i="8"/>
  <c r="I474" i="8"/>
  <c r="I473" i="8"/>
  <c r="J471" i="8"/>
  <c r="H471" i="8"/>
  <c r="G471" i="8"/>
  <c r="H470" i="8"/>
  <c r="G470" i="8"/>
  <c r="H469" i="8"/>
  <c r="G469" i="8"/>
  <c r="H468" i="8"/>
  <c r="G468" i="8"/>
  <c r="H467" i="8"/>
  <c r="G467" i="8"/>
  <c r="I464" i="8"/>
  <c r="J464" i="8" s="1"/>
  <c r="I462" i="8"/>
  <c r="J462" i="8" s="1"/>
  <c r="I460" i="8"/>
  <c r="J460" i="8" s="1"/>
  <c r="I458" i="8"/>
  <c r="G457" i="8"/>
  <c r="I457" i="8" s="1"/>
  <c r="I456" i="8"/>
  <c r="I455" i="8"/>
  <c r="I454" i="8"/>
  <c r="I453" i="8"/>
  <c r="I452" i="8"/>
  <c r="I451" i="8"/>
  <c r="I450" i="8"/>
  <c r="I449" i="8"/>
  <c r="I448" i="8"/>
  <c r="I447" i="8"/>
  <c r="I446" i="8"/>
  <c r="I445" i="8"/>
  <c r="I444" i="8"/>
  <c r="J442" i="8"/>
  <c r="H442" i="8"/>
  <c r="G442" i="8"/>
  <c r="H440" i="8"/>
  <c r="G440" i="8"/>
  <c r="I439" i="8"/>
  <c r="H438" i="8"/>
  <c r="G438" i="8"/>
  <c r="H437" i="8"/>
  <c r="G437" i="8"/>
  <c r="I436" i="8"/>
  <c r="H417" i="8"/>
  <c r="G417" i="8"/>
  <c r="J416" i="8"/>
  <c r="H416" i="8"/>
  <c r="G416" i="8"/>
  <c r="H415" i="8"/>
  <c r="G415" i="8"/>
  <c r="H414" i="8"/>
  <c r="G414" i="8"/>
  <c r="H413" i="8"/>
  <c r="G413" i="8"/>
  <c r="H412" i="8"/>
  <c r="G412" i="8"/>
  <c r="H411" i="8"/>
  <c r="G411" i="8"/>
  <c r="H410" i="8"/>
  <c r="G410" i="8"/>
  <c r="H409" i="8"/>
  <c r="G409" i="8"/>
  <c r="H407" i="8"/>
  <c r="G407" i="8"/>
  <c r="H406" i="8"/>
  <c r="G406" i="8"/>
  <c r="J405" i="8"/>
  <c r="H405" i="8"/>
  <c r="G405" i="8"/>
  <c r="I403" i="8"/>
  <c r="I402" i="8"/>
  <c r="I401" i="8"/>
  <c r="I400" i="8"/>
  <c r="I399" i="8"/>
  <c r="I398" i="8"/>
  <c r="I397" i="8"/>
  <c r="I396" i="8"/>
  <c r="I395" i="8"/>
  <c r="I394" i="8"/>
  <c r="H393" i="8"/>
  <c r="G393" i="8"/>
  <c r="J392" i="8"/>
  <c r="H392" i="8"/>
  <c r="G392" i="8"/>
  <c r="H391" i="8"/>
  <c r="G391" i="8"/>
  <c r="J390" i="8"/>
  <c r="H389" i="8"/>
  <c r="G389" i="8"/>
  <c r="I388" i="8"/>
  <c r="J388" i="8" s="1"/>
  <c r="J387" i="8"/>
  <c r="H386" i="8"/>
  <c r="G386" i="8"/>
  <c r="I385" i="8"/>
  <c r="J385" i="8" s="1"/>
  <c r="J383" i="8"/>
  <c r="I381" i="8"/>
  <c r="J381" i="8" s="1"/>
  <c r="I379" i="8"/>
  <c r="J379" i="8" s="1"/>
  <c r="I377" i="8"/>
  <c r="J377" i="8" s="1"/>
  <c r="I375" i="8"/>
  <c r="I374" i="8"/>
  <c r="H373" i="8"/>
  <c r="G373" i="8"/>
  <c r="J372" i="8"/>
  <c r="H372" i="8"/>
  <c r="G372" i="8"/>
  <c r="H371" i="8"/>
  <c r="G371" i="8"/>
  <c r="I370" i="8"/>
  <c r="J370" i="8" s="1"/>
  <c r="J369" i="8"/>
  <c r="H369" i="8"/>
  <c r="G369" i="8"/>
  <c r="H368" i="8"/>
  <c r="G368" i="8"/>
  <c r="J367" i="8"/>
  <c r="H367" i="8"/>
  <c r="G367" i="8"/>
  <c r="H366" i="8"/>
  <c r="G366" i="8"/>
  <c r="I365" i="8"/>
  <c r="J365" i="8" s="1"/>
  <c r="J364" i="8"/>
  <c r="H364" i="8"/>
  <c r="G364" i="8"/>
  <c r="I362" i="8"/>
  <c r="J362" i="8" s="1"/>
  <c r="I361" i="8"/>
  <c r="J361" i="8" s="1"/>
  <c r="I360" i="8"/>
  <c r="J360" i="8" s="1"/>
  <c r="J359" i="8"/>
  <c r="H359" i="8"/>
  <c r="G359" i="8"/>
  <c r="J357" i="8"/>
  <c r="H356" i="8"/>
  <c r="G356" i="8"/>
  <c r="I355" i="8"/>
  <c r="J355" i="8" s="1"/>
  <c r="J354" i="8"/>
  <c r="H353" i="8"/>
  <c r="G353" i="8"/>
  <c r="I352" i="8"/>
  <c r="J352" i="8" s="1"/>
  <c r="J351" i="8"/>
  <c r="I349" i="8"/>
  <c r="J349" i="8" s="1"/>
  <c r="I347" i="8"/>
  <c r="I346" i="8"/>
  <c r="J347" i="8" s="1"/>
  <c r="I344" i="8"/>
  <c r="I343" i="8"/>
  <c r="I341" i="8"/>
  <c r="J341" i="8" s="1"/>
  <c r="I339" i="8"/>
  <c r="J339" i="8" s="1"/>
  <c r="I337" i="8"/>
  <c r="I336" i="8"/>
  <c r="H335" i="8"/>
  <c r="G335" i="8"/>
  <c r="I334" i="8"/>
  <c r="I333" i="8"/>
  <c r="I332" i="8"/>
  <c r="I331" i="8"/>
  <c r="I329" i="8"/>
  <c r="I328" i="8"/>
  <c r="I326" i="8"/>
  <c r="J326" i="8" s="1"/>
  <c r="J324" i="8"/>
  <c r="H324" i="8"/>
  <c r="G324" i="8"/>
  <c r="H323" i="8"/>
  <c r="G323" i="8"/>
  <c r="J322" i="8"/>
  <c r="H322" i="8"/>
  <c r="G322" i="8"/>
  <c r="H321" i="8"/>
  <c r="G321" i="8"/>
  <c r="J320" i="8"/>
  <c r="H320" i="8"/>
  <c r="G320" i="8"/>
  <c r="I318" i="8"/>
  <c r="I317" i="8"/>
  <c r="J316" i="8"/>
  <c r="H316" i="8"/>
  <c r="G316" i="8"/>
  <c r="H313" i="8"/>
  <c r="G313" i="8"/>
  <c r="I312" i="8"/>
  <c r="I311" i="8"/>
  <c r="I310" i="8"/>
  <c r="I309" i="8"/>
  <c r="I307" i="8"/>
  <c r="J307" i="8" s="1"/>
  <c r="I305" i="8"/>
  <c r="J305" i="8" s="1"/>
  <c r="I303" i="8"/>
  <c r="J303" i="8" s="1"/>
  <c r="I301" i="8"/>
  <c r="J301" i="8" s="1"/>
  <c r="H300" i="8"/>
  <c r="G300" i="8"/>
  <c r="J298" i="8"/>
  <c r="H298" i="8"/>
  <c r="G298" i="8"/>
  <c r="H297" i="8"/>
  <c r="G297" i="8"/>
  <c r="H296" i="8"/>
  <c r="G296" i="8"/>
  <c r="H295" i="8"/>
  <c r="G295" i="8"/>
  <c r="H294" i="8"/>
  <c r="G294" i="8"/>
  <c r="I291" i="8"/>
  <c r="I290" i="8"/>
  <c r="I288" i="8"/>
  <c r="J288" i="8" s="1"/>
  <c r="I286" i="8"/>
  <c r="I285" i="8"/>
  <c r="I282" i="8"/>
  <c r="J282" i="8" s="1"/>
  <c r="I280" i="8"/>
  <c r="I279" i="8"/>
  <c r="J280" i="8" s="1"/>
  <c r="I277" i="8"/>
  <c r="I276" i="8"/>
  <c r="J277" i="8" s="1"/>
  <c r="I274" i="8"/>
  <c r="H273" i="8"/>
  <c r="I273" i="8" s="1"/>
  <c r="I272" i="8"/>
  <c r="H271" i="8"/>
  <c r="G271" i="8"/>
  <c r="J270" i="8"/>
  <c r="I270" i="8"/>
  <c r="I268" i="8"/>
  <c r="I267" i="8"/>
  <c r="I266" i="8"/>
  <c r="I265" i="8"/>
  <c r="I264" i="8"/>
  <c r="I263" i="8"/>
  <c r="I262" i="8"/>
  <c r="I261" i="8"/>
  <c r="I260" i="8"/>
  <c r="I259" i="8"/>
  <c r="I258" i="8"/>
  <c r="I255" i="8"/>
  <c r="I254" i="8"/>
  <c r="I253" i="8"/>
  <c r="I251" i="8"/>
  <c r="I250" i="8"/>
  <c r="I249" i="8"/>
  <c r="I248" i="8"/>
  <c r="I247" i="8"/>
  <c r="I246" i="8"/>
  <c r="I245" i="8"/>
  <c r="I244" i="8"/>
  <c r="I243" i="8"/>
  <c r="I242" i="8"/>
  <c r="I241" i="8"/>
  <c r="I240" i="8"/>
  <c r="I239" i="8"/>
  <c r="H238" i="8"/>
  <c r="G238" i="8"/>
  <c r="I238" i="8" s="1"/>
  <c r="I237" i="8"/>
  <c r="I236" i="8"/>
  <c r="I234" i="8"/>
  <c r="H233" i="8"/>
  <c r="I233" i="8" s="1"/>
  <c r="H232" i="8"/>
  <c r="G232" i="8"/>
  <c r="J231" i="8"/>
  <c r="H231" i="8"/>
  <c r="G231" i="8"/>
  <c r="H230" i="8"/>
  <c r="G230" i="8"/>
  <c r="H229" i="8"/>
  <c r="G229" i="8"/>
  <c r="H228" i="8"/>
  <c r="G228" i="8"/>
  <c r="J227" i="8"/>
  <c r="H227" i="8"/>
  <c r="G227" i="8"/>
  <c r="H226" i="8"/>
  <c r="G226" i="8"/>
  <c r="H225" i="8"/>
  <c r="G225" i="8"/>
  <c r="H224" i="8"/>
  <c r="G224" i="8"/>
  <c r="H223" i="8"/>
  <c r="G223" i="8"/>
  <c r="H222" i="8"/>
  <c r="G222" i="8"/>
  <c r="H221" i="8"/>
  <c r="G221" i="8"/>
  <c r="J220" i="8"/>
  <c r="H220" i="8"/>
  <c r="G220" i="8"/>
  <c r="H219" i="8"/>
  <c r="G219" i="8"/>
  <c r="H218" i="8"/>
  <c r="G218" i="8"/>
  <c r="J217" i="8"/>
  <c r="H217" i="8"/>
  <c r="G217" i="8"/>
  <c r="H216" i="8"/>
  <c r="G216" i="8"/>
  <c r="H215" i="8"/>
  <c r="G215" i="8"/>
  <c r="H214" i="8"/>
  <c r="G214" i="8"/>
  <c r="H213" i="8"/>
  <c r="G213" i="8"/>
  <c r="H212" i="8"/>
  <c r="G212" i="8"/>
  <c r="H211" i="8"/>
  <c r="G211" i="8"/>
  <c r="H210" i="8"/>
  <c r="G210" i="8"/>
  <c r="H209" i="8"/>
  <c r="G209" i="8"/>
  <c r="H208" i="8"/>
  <c r="G208" i="8"/>
  <c r="H207" i="8"/>
  <c r="G207" i="8"/>
  <c r="H206" i="8"/>
  <c r="G206" i="8"/>
  <c r="J205" i="8"/>
  <c r="H205" i="8"/>
  <c r="G205" i="8"/>
  <c r="H204" i="8"/>
  <c r="G204" i="8"/>
  <c r="H203" i="8"/>
  <c r="G203" i="8"/>
  <c r="H202" i="8"/>
  <c r="G202" i="8"/>
  <c r="J201" i="8"/>
  <c r="H201" i="8"/>
  <c r="G201" i="8"/>
  <c r="H200" i="8"/>
  <c r="G200" i="8"/>
  <c r="H199" i="8"/>
  <c r="G199" i="8"/>
  <c r="H198" i="8"/>
  <c r="G198" i="8"/>
  <c r="J195" i="8"/>
  <c r="H195" i="8"/>
  <c r="G195" i="8"/>
  <c r="H194" i="8"/>
  <c r="G194" i="8"/>
  <c r="H193" i="8"/>
  <c r="G193" i="8"/>
  <c r="H192" i="8"/>
  <c r="G192" i="8"/>
  <c r="H191" i="8"/>
  <c r="G191" i="8"/>
  <c r="H190" i="8"/>
  <c r="G190" i="8"/>
  <c r="H189" i="8"/>
  <c r="G189" i="8"/>
  <c r="H188" i="8"/>
  <c r="G188" i="8"/>
  <c r="H187" i="8"/>
  <c r="G187" i="8"/>
  <c r="H186" i="8"/>
  <c r="G186" i="8"/>
  <c r="H185" i="8"/>
  <c r="G185" i="8"/>
  <c r="H184" i="8"/>
  <c r="G184" i="8"/>
  <c r="H183" i="8"/>
  <c r="G183" i="8"/>
  <c r="H182" i="8"/>
  <c r="G182" i="8"/>
  <c r="H181" i="8"/>
  <c r="G181" i="8"/>
  <c r="H180" i="8"/>
  <c r="G180" i="8"/>
  <c r="J179" i="8"/>
  <c r="H179" i="8"/>
  <c r="G179" i="8"/>
  <c r="H178" i="8"/>
  <c r="G178" i="8"/>
  <c r="H177" i="8"/>
  <c r="G177" i="8"/>
  <c r="J176" i="8"/>
  <c r="H176" i="8"/>
  <c r="G176" i="8"/>
  <c r="H175" i="8"/>
  <c r="G175" i="8"/>
  <c r="H174" i="8"/>
  <c r="G174" i="8"/>
  <c r="H173" i="8"/>
  <c r="G173" i="8"/>
  <c r="H172" i="8"/>
  <c r="G172" i="8"/>
  <c r="H171" i="8"/>
  <c r="G171" i="8"/>
  <c r="H170" i="8"/>
  <c r="G170" i="8"/>
  <c r="H169" i="8"/>
  <c r="G169" i="8"/>
  <c r="H168" i="8"/>
  <c r="G168" i="8"/>
  <c r="H167" i="8"/>
  <c r="G167" i="8"/>
  <c r="H166" i="8"/>
  <c r="G166" i="8"/>
  <c r="H165" i="8"/>
  <c r="G165" i="8"/>
  <c r="H164" i="8"/>
  <c r="G164" i="8"/>
  <c r="H163" i="8"/>
  <c r="G163" i="8"/>
  <c r="H162" i="8"/>
  <c r="G162" i="8"/>
  <c r="H161" i="8"/>
  <c r="G161" i="8"/>
  <c r="H160" i="8"/>
  <c r="G160" i="8"/>
  <c r="H159" i="8"/>
  <c r="G159" i="8"/>
  <c r="H158" i="8"/>
  <c r="G158" i="8"/>
  <c r="H157" i="8"/>
  <c r="G157" i="8"/>
  <c r="H156" i="8"/>
  <c r="G156" i="8"/>
  <c r="H155" i="8"/>
  <c r="G155" i="8"/>
  <c r="H154" i="8"/>
  <c r="G154" i="8"/>
  <c r="H153" i="8"/>
  <c r="G153" i="8"/>
  <c r="H152" i="8"/>
  <c r="G152" i="8"/>
  <c r="H151" i="8"/>
  <c r="G151" i="8"/>
  <c r="H150" i="8"/>
  <c r="G150" i="8"/>
  <c r="H149" i="8"/>
  <c r="G149" i="8"/>
  <c r="H148" i="8"/>
  <c r="G148" i="8"/>
  <c r="H147" i="8"/>
  <c r="G147" i="8"/>
  <c r="H146" i="8"/>
  <c r="G146" i="8"/>
  <c r="H145" i="8"/>
  <c r="G145" i="8"/>
  <c r="H144" i="8"/>
  <c r="G144" i="8"/>
  <c r="H143" i="8"/>
  <c r="G143" i="8"/>
  <c r="H142" i="8"/>
  <c r="G142" i="8"/>
  <c r="H141" i="8"/>
  <c r="G141" i="8"/>
  <c r="H140" i="8"/>
  <c r="G140" i="8"/>
  <c r="H139" i="8"/>
  <c r="G139" i="8"/>
  <c r="H138" i="8"/>
  <c r="G138" i="8"/>
  <c r="H137" i="8"/>
  <c r="G137" i="8"/>
  <c r="H136" i="8"/>
  <c r="G136" i="8"/>
  <c r="H135" i="8"/>
  <c r="G135" i="8"/>
  <c r="H134" i="8"/>
  <c r="G134" i="8"/>
  <c r="H133" i="8"/>
  <c r="G133" i="8"/>
  <c r="J132" i="8"/>
  <c r="H132" i="8"/>
  <c r="G132" i="8"/>
  <c r="H131" i="8"/>
  <c r="G131" i="8"/>
  <c r="H130" i="8"/>
  <c r="G130" i="8"/>
  <c r="H129" i="8"/>
  <c r="G129" i="8"/>
  <c r="H128" i="8"/>
  <c r="G128" i="8"/>
  <c r="H127" i="8"/>
  <c r="G127" i="8"/>
  <c r="H126" i="8"/>
  <c r="G126" i="8"/>
  <c r="H125" i="8"/>
  <c r="G125" i="8"/>
  <c r="H124" i="8"/>
  <c r="G124" i="8"/>
  <c r="H123" i="8"/>
  <c r="G123" i="8"/>
  <c r="H122" i="8"/>
  <c r="G122" i="8"/>
  <c r="H121" i="8"/>
  <c r="G121" i="8"/>
  <c r="H120" i="8"/>
  <c r="G120" i="8"/>
  <c r="H119" i="8"/>
  <c r="G119" i="8"/>
  <c r="H118" i="8"/>
  <c r="G118" i="8"/>
  <c r="H117" i="8"/>
  <c r="G117" i="8"/>
  <c r="H116" i="8"/>
  <c r="G116" i="8"/>
  <c r="H115" i="8"/>
  <c r="G115" i="8"/>
  <c r="H114" i="8"/>
  <c r="G114" i="8"/>
  <c r="H113" i="8"/>
  <c r="G113" i="8"/>
  <c r="H112" i="8"/>
  <c r="G112" i="8"/>
  <c r="H111" i="8"/>
  <c r="G111" i="8"/>
  <c r="H110" i="8"/>
  <c r="G110" i="8"/>
  <c r="H109" i="8"/>
  <c r="G109" i="8"/>
  <c r="H108" i="8"/>
  <c r="G108" i="8"/>
  <c r="H107" i="8"/>
  <c r="G107" i="8"/>
  <c r="H106" i="8"/>
  <c r="G106" i="8"/>
  <c r="J105" i="8"/>
  <c r="H105" i="8"/>
  <c r="G105" i="8"/>
  <c r="H104" i="8"/>
  <c r="G104" i="8"/>
  <c r="H103" i="8"/>
  <c r="G103" i="8"/>
  <c r="H102" i="8"/>
  <c r="G102" i="8"/>
  <c r="H101" i="8"/>
  <c r="G101" i="8"/>
  <c r="H100" i="8"/>
  <c r="G100" i="8"/>
  <c r="H99" i="8"/>
  <c r="G99" i="8"/>
  <c r="H98" i="8"/>
  <c r="G98" i="8"/>
  <c r="H97" i="8"/>
  <c r="G97" i="8"/>
  <c r="H96" i="8"/>
  <c r="G96" i="8"/>
  <c r="H95" i="8"/>
  <c r="G95" i="8"/>
  <c r="H94" i="8"/>
  <c r="G94" i="8"/>
  <c r="H93" i="8"/>
  <c r="G93" i="8"/>
  <c r="H92" i="8"/>
  <c r="G92" i="8"/>
  <c r="H91" i="8"/>
  <c r="G91" i="8"/>
  <c r="H90" i="8"/>
  <c r="G90" i="8"/>
  <c r="H89" i="8"/>
  <c r="G89" i="8"/>
  <c r="H88" i="8"/>
  <c r="G88" i="8"/>
  <c r="H87" i="8"/>
  <c r="G87" i="8"/>
  <c r="H86" i="8"/>
  <c r="G86" i="8"/>
  <c r="H85" i="8"/>
  <c r="G85" i="8"/>
  <c r="H84" i="8"/>
  <c r="G84" i="8"/>
  <c r="H83" i="8"/>
  <c r="G83" i="8"/>
  <c r="H82" i="8"/>
  <c r="G82" i="8"/>
  <c r="H81" i="8"/>
  <c r="G81" i="8"/>
  <c r="H80" i="8"/>
  <c r="G80" i="8"/>
  <c r="H79" i="8"/>
  <c r="G79" i="8"/>
  <c r="H78" i="8"/>
  <c r="G78" i="8"/>
  <c r="H77" i="8"/>
  <c r="G77" i="8"/>
  <c r="H76" i="8"/>
  <c r="G76" i="8"/>
  <c r="H75" i="8"/>
  <c r="G75" i="8"/>
  <c r="H74" i="8"/>
  <c r="G74" i="8"/>
  <c r="H73" i="8"/>
  <c r="G73" i="8"/>
  <c r="H72" i="8"/>
  <c r="G72" i="8"/>
  <c r="J71" i="8"/>
  <c r="H71" i="8"/>
  <c r="G71" i="8"/>
  <c r="H70" i="8"/>
  <c r="G70" i="8"/>
  <c r="H69" i="8"/>
  <c r="G69" i="8"/>
  <c r="H68" i="8"/>
  <c r="G68" i="8"/>
  <c r="H67" i="8"/>
  <c r="G67" i="8"/>
  <c r="H66" i="8"/>
  <c r="G66" i="8"/>
  <c r="H65" i="8"/>
  <c r="G65" i="8"/>
  <c r="J64" i="8"/>
  <c r="H64" i="8"/>
  <c r="G64" i="8"/>
  <c r="H63" i="8"/>
  <c r="G63" i="8"/>
  <c r="H62" i="8"/>
  <c r="G62" i="8"/>
  <c r="H61" i="8"/>
  <c r="G61" i="8"/>
  <c r="H60" i="8"/>
  <c r="G60" i="8"/>
  <c r="H59" i="8"/>
  <c r="G59" i="8"/>
  <c r="H58" i="8"/>
  <c r="G58" i="8"/>
  <c r="H57" i="8"/>
  <c r="G57" i="8"/>
  <c r="H56" i="8"/>
  <c r="G56" i="8"/>
  <c r="H55" i="8"/>
  <c r="G55" i="8"/>
  <c r="H54" i="8"/>
  <c r="G54" i="8"/>
  <c r="H53" i="8"/>
  <c r="G53" i="8"/>
  <c r="H52" i="8"/>
  <c r="G52" i="8"/>
  <c r="H51" i="8"/>
  <c r="G51" i="8"/>
  <c r="H50" i="8"/>
  <c r="G50" i="8"/>
  <c r="H49" i="8"/>
  <c r="G49" i="8"/>
  <c r="H48" i="8"/>
  <c r="G48" i="8"/>
  <c r="J47" i="8"/>
  <c r="H47" i="8"/>
  <c r="G47" i="8"/>
  <c r="H46" i="8"/>
  <c r="G46" i="8"/>
  <c r="H45" i="8"/>
  <c r="G45" i="8"/>
  <c r="H44" i="8"/>
  <c r="G44" i="8"/>
  <c r="J43" i="8"/>
  <c r="H43" i="8"/>
  <c r="G43" i="8"/>
  <c r="H42" i="8"/>
  <c r="G42" i="8"/>
  <c r="H41" i="8"/>
  <c r="G41" i="8"/>
  <c r="H40" i="8"/>
  <c r="G40" i="8"/>
  <c r="H39" i="8"/>
  <c r="G39" i="8"/>
  <c r="H38" i="8"/>
  <c r="G38" i="8"/>
  <c r="H37" i="8"/>
  <c r="G37" i="8"/>
  <c r="H36" i="8"/>
  <c r="G36" i="8"/>
  <c r="H35" i="8"/>
  <c r="G35" i="8"/>
  <c r="H34" i="8"/>
  <c r="G34" i="8"/>
  <c r="H33" i="8"/>
  <c r="G33" i="8"/>
  <c r="H32" i="8"/>
  <c r="G32" i="8"/>
  <c r="H31" i="8"/>
  <c r="G31" i="8"/>
  <c r="H30" i="8"/>
  <c r="G30" i="8"/>
  <c r="H29" i="8"/>
  <c r="G29" i="8"/>
  <c r="H28" i="8"/>
  <c r="G28" i="8"/>
  <c r="H27" i="8"/>
  <c r="G27" i="8"/>
  <c r="H26" i="8"/>
  <c r="G26" i="8"/>
  <c r="H25" i="8"/>
  <c r="G25" i="8"/>
  <c r="H24" i="8"/>
  <c r="G24" i="8"/>
  <c r="H23" i="8"/>
  <c r="G23" i="8"/>
  <c r="H22" i="8"/>
  <c r="G22" i="8"/>
  <c r="H21" i="8"/>
  <c r="G21" i="8"/>
  <c r="H20" i="8"/>
  <c r="G20" i="8"/>
  <c r="H19" i="8"/>
  <c r="G19" i="8"/>
  <c r="H18" i="8"/>
  <c r="G18" i="8"/>
  <c r="H17" i="8"/>
  <c r="G17" i="8"/>
  <c r="I16" i="8"/>
  <c r="I15" i="8"/>
  <c r="I14" i="8"/>
  <c r="I13" i="8"/>
  <c r="I12" i="8"/>
  <c r="J11" i="8"/>
  <c r="J268" i="8" l="1"/>
  <c r="J234" i="8"/>
  <c r="J264" i="8"/>
  <c r="J251" i="8"/>
  <c r="I480" i="8"/>
  <c r="J480" i="8" s="1"/>
  <c r="J318" i="8"/>
  <c r="J329" i="8"/>
  <c r="J337" i="8"/>
  <c r="G482" i="8"/>
  <c r="H482" i="8"/>
  <c r="J334" i="8"/>
  <c r="J403" i="8"/>
  <c r="J407" i="8"/>
  <c r="J375" i="8"/>
  <c r="J255" i="8"/>
  <c r="I313" i="8"/>
  <c r="J313" i="8" s="1"/>
  <c r="J476" i="8"/>
  <c r="I440" i="8"/>
  <c r="J286" i="8"/>
  <c r="J291" i="8"/>
  <c r="J344" i="8"/>
  <c r="I437" i="8"/>
  <c r="I438" i="8"/>
  <c r="J274" i="8"/>
  <c r="J458" i="8"/>
  <c r="J16" i="8"/>
  <c r="J440" i="8" l="1"/>
  <c r="I48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Johnson, Rachel R</author>
  </authors>
  <commentList>
    <comment ref="G273" authorId="0" shapeId="0" xr:uid="{00000000-0006-0000-0000-000001000000}">
      <text>
        <r>
          <rPr>
            <b/>
            <sz val="9"/>
            <color indexed="81"/>
            <rFont val="Tahoma"/>
            <family val="2"/>
          </rPr>
          <t>Johnson, Rachel R:</t>
        </r>
        <r>
          <rPr>
            <sz val="9"/>
            <color indexed="81"/>
            <rFont val="Tahoma"/>
            <family val="2"/>
          </rPr>
          <t xml:space="preserve">
Moved 16K to 2/3 amount to balance
</t>
        </r>
      </text>
    </comment>
    <comment ref="H273" authorId="0" shapeId="0" xr:uid="{00000000-0006-0000-0000-000002000000}">
      <text>
        <r>
          <rPr>
            <b/>
            <sz val="9"/>
            <color indexed="81"/>
            <rFont val="Tahoma"/>
            <family val="2"/>
          </rPr>
          <t>Johnson, Rachel R:</t>
        </r>
        <r>
          <rPr>
            <sz val="9"/>
            <color indexed="81"/>
            <rFont val="Tahoma"/>
            <family val="2"/>
          </rPr>
          <t xml:space="preserve">
Moved 16K to 2/3 amount to balance
</t>
        </r>
      </text>
    </comment>
  </commentList>
</comments>
</file>

<file path=xl/sharedStrings.xml><?xml version="1.0" encoding="utf-8"?>
<sst xmlns="http://schemas.openxmlformats.org/spreadsheetml/2006/main" count="659" uniqueCount="292">
  <si>
    <t>Function</t>
  </si>
  <si>
    <t>Object</t>
  </si>
  <si>
    <t xml:space="preserve">Account Title </t>
  </si>
  <si>
    <t>FLORIDA DEPARTMENT OF EDUCATION</t>
  </si>
  <si>
    <t>FTE 
Position</t>
  </si>
  <si>
    <t xml:space="preserve">TOTAL </t>
  </si>
  <si>
    <t>Page 1 of 1</t>
  </si>
  <si>
    <t xml:space="preserve">Use of 
Funds
Number**  </t>
  </si>
  <si>
    <t>Activity
Number**</t>
  </si>
  <si>
    <t>**Use of Funds Number and Activity Number should align with the activities reported in the LEA ARP Plan, Application and Assurances.</t>
  </si>
  <si>
    <t xml:space="preserve">Amount for 1/3 allocation </t>
  </si>
  <si>
    <t xml:space="preserve">Amount for 2/3 allocation </t>
  </si>
  <si>
    <t xml:space="preserve">Total allocation </t>
  </si>
  <si>
    <t>ARP ESSER BUDGET NARRATIVE FORM</t>
  </si>
  <si>
    <t>ARP ESSER Lump Sum DOE 101</t>
  </si>
  <si>
    <t>Retirement 10.82%</t>
  </si>
  <si>
    <t>FICA 7.65%</t>
  </si>
  <si>
    <t>WC 0.61%</t>
  </si>
  <si>
    <t>Group Insurance $8577 per employee</t>
  </si>
  <si>
    <t>Group Insurance $8577/per</t>
  </si>
  <si>
    <t>Performance Matters Assessment</t>
  </si>
  <si>
    <t>VPK TA (3.0 FTE, 2 years) avg $16,000 per</t>
  </si>
  <si>
    <t>VPK Teachers (4 FTE, 2 years) avg $50,000 per</t>
  </si>
  <si>
    <t xml:space="preserve">Voc SNS Teacher (1 position, 2 years) avg $69,066 per </t>
  </si>
  <si>
    <t>Prek Resource Teacher (1 position, 2 years) avg $69,066 per</t>
  </si>
  <si>
    <t>MTSS Manager (1 position, 2 years) avg $60,000</t>
  </si>
  <si>
    <t>Manager of School Counselors (1 position, 2 years) avg $60,000</t>
  </si>
  <si>
    <t>Admin Coordinator (1 postion, 2 years) avg $90,000</t>
  </si>
  <si>
    <t>Sub for Voc SNS Teacher 10 days X $75/day</t>
  </si>
  <si>
    <t>Subs 80 X $75</t>
  </si>
  <si>
    <t>Monthly Cleaning Treatments (DISINFX)</t>
  </si>
  <si>
    <t>HVAC Filter Replacement</t>
  </si>
  <si>
    <t>Group Insurance $8577/ea</t>
  </si>
  <si>
    <t>PD Webinars (2 years)</t>
  </si>
  <si>
    <t>VPK Fiscal Assistant</t>
  </si>
  <si>
    <t>In County Travel</t>
  </si>
  <si>
    <t>Frog Street Curriculum for 5 units at 3499.99/ea</t>
  </si>
  <si>
    <t>VPK Start up Capitalized or Non-capitalized Equipment - 5 units</t>
  </si>
  <si>
    <t>Feeling Buddies SEL Curriculum $375/ea</t>
  </si>
  <si>
    <t>VPK Little Tike Playgrounds $2000 each</t>
  </si>
  <si>
    <t>Esol Resource Teacher 8 X $55,000</t>
  </si>
  <si>
    <t>Esol Endorsement    80 X $115/ea</t>
  </si>
  <si>
    <t>Tutoring Services 50 Tutors X 3 hrs/week X 30 weeks X $30</t>
  </si>
  <si>
    <t>SIMS Training Subs  50 subs X $100 day X 4 days</t>
  </si>
  <si>
    <t>FICA 1.45%</t>
  </si>
  <si>
    <t>Data-Driven IEP's - Substitutes  50 subs X $100 day X 4 days</t>
  </si>
  <si>
    <t>Verbal Deescalation Participants 60 Participants X 6 hrs X $20/hr</t>
  </si>
  <si>
    <t>Verbal Deescalation Trainers 1 trainers X 18 hours X $30/hr</t>
  </si>
  <si>
    <t>Ukeru Equipment for classrooms</t>
  </si>
  <si>
    <t>Ukeru Supplies for classrooms</t>
  </si>
  <si>
    <t>Ukeru Trainers 2 Trainers X $30/hr X 50 hours</t>
  </si>
  <si>
    <t>Ukeru Participants 100 Participants X 9 hours X $20</t>
  </si>
  <si>
    <t>Large Screen Chromebooks  10- X $629/ea</t>
  </si>
  <si>
    <t>Touch Screen Chromebooks 20 X $399/ea</t>
  </si>
  <si>
    <t>Pre-K ESE Resource Teacher to support implementation of new Pre-K Curriculum (Frog Street Press) and new State required child outcomes measurement procedures</t>
  </si>
  <si>
    <t>Summer Tutoring for ELL $30/hr</t>
  </si>
  <si>
    <t>Summer (June and July 2024 ELC Free Summer Reading Camp Registration 380 Kids X $20 Reg per year</t>
  </si>
  <si>
    <t>Summer (June and July 2024) ELC Free Summer Reading Camp Fees $60 X 380 Kids X 5 weeks</t>
  </si>
  <si>
    <t>ELC Contractual Staff Salary for the ELC Summer Program June and July 2024</t>
  </si>
  <si>
    <t xml:space="preserve">ELC Contractual Staff Salary for the 23-24 School Year (August - May) </t>
  </si>
  <si>
    <t>Application and Program Fees</t>
  </si>
  <si>
    <t>Cambridge AS Level Exam Fees</t>
  </si>
  <si>
    <t>Instructional Materials Print/Digital textbooks</t>
  </si>
  <si>
    <t>Materials - Cage, Filing Cabinet, Locking Bar</t>
  </si>
  <si>
    <t>Science Lab Supplies</t>
  </si>
  <si>
    <t>Diploma Fee</t>
  </si>
  <si>
    <t>Travel</t>
  </si>
  <si>
    <t>Teacher Training</t>
  </si>
  <si>
    <t>Coordinators avg pay $50,000 ea</t>
  </si>
  <si>
    <t>Program Fees</t>
  </si>
  <si>
    <t>Paper Exam Fees</t>
  </si>
  <si>
    <t>Personnel Training</t>
  </si>
  <si>
    <t>ELC K-2 Instructional Literacy Coach</t>
  </si>
  <si>
    <t>Costs of student SAT/ACT Concordant Scores (2 years)</t>
  </si>
  <si>
    <t>Edgenuity for Lake Hills (2 years)</t>
  </si>
  <si>
    <t>Reading Intervention Teacher</t>
  </si>
  <si>
    <t>Potentional Specialist</t>
  </si>
  <si>
    <t>MTSS Intervention Coach for K-2</t>
  </si>
  <si>
    <t>Content Area Coach Math</t>
  </si>
  <si>
    <t>Teacher's Assistants</t>
  </si>
  <si>
    <t>Unisig Phaseout (2 years)</t>
  </si>
  <si>
    <t>TSSSA Phaseout (2 years)</t>
  </si>
  <si>
    <t>Hope Forest Edgenuity Online Learning (2 years)</t>
  </si>
  <si>
    <t>VPK Classroom Setups (1 year)</t>
  </si>
  <si>
    <t>Cambridge AICE (2 years)</t>
  </si>
  <si>
    <t>IB (2 years)</t>
  </si>
  <si>
    <t>ELL Intervention (2 years)</t>
  </si>
  <si>
    <t xml:space="preserve">ELL Accel Tutoring   240 hrs tutoring X 40 schools X $30/hr </t>
  </si>
  <si>
    <t>ESOL Parent Involvement     144 hours X 3 Regions X$30/hr</t>
  </si>
  <si>
    <t>Esol Word to Word Dictionaries 1508 X 16.45/ea</t>
  </si>
  <si>
    <t>Air Purification Equipment</t>
  </si>
  <si>
    <t>C02 and Humidity Sensors</t>
  </si>
  <si>
    <t xml:space="preserve">Window Replacements </t>
  </si>
  <si>
    <t>Roof Replacements</t>
  </si>
  <si>
    <t>HVAC Rebalancing</t>
  </si>
  <si>
    <t>HVAC Replacement</t>
  </si>
  <si>
    <t>Inspect/Test all Water Fixtures</t>
  </si>
  <si>
    <t>Repair and Upgrade of Waste/Potable Water Lines</t>
  </si>
  <si>
    <t>Charter - Required Mental health training for intructional Staff to support Students</t>
  </si>
  <si>
    <t>Charter - Maintenance for transportation for both programs</t>
  </si>
  <si>
    <t>Charter - Required Mental health training for non-instructional Staff to support Students</t>
  </si>
  <si>
    <t>Charter - Teacher salaries/benefits for parent meetings/trainings  for ESOL and VPK.</t>
  </si>
  <si>
    <t>Charter - Materials for both parent meetings/trainings.</t>
  </si>
  <si>
    <t>Charter - Curriculum to meet the BEST standards.</t>
  </si>
  <si>
    <t>Charter - Back pavillion repair/Shade Structure/Storage Building</t>
  </si>
  <si>
    <t>Charter - 10% administration salary /benefits</t>
  </si>
  <si>
    <t xml:space="preserve">Charter - 10% of current bookeeper salaries /benefits  </t>
  </si>
  <si>
    <t xml:space="preserve">Charter - 10% of consultant fees </t>
  </si>
  <si>
    <t>RL 4149</t>
  </si>
  <si>
    <t>Alee 5018</t>
  </si>
  <si>
    <t>Charter APEX Tutorials (100)</t>
  </si>
  <si>
    <t>Charter Roof Repairs</t>
  </si>
  <si>
    <t>Charter Metal Detector</t>
  </si>
  <si>
    <t>Charter Metal Detector Wands</t>
  </si>
  <si>
    <t>Charter Door Scanner Entry System</t>
  </si>
  <si>
    <t>Alt 5028</t>
  </si>
  <si>
    <t>Charter Aide Salaries (25% plus 2 new aides)</t>
  </si>
  <si>
    <t>Charter Aide Benefits (25% plus 2 new aides)</t>
  </si>
  <si>
    <t>Charter Teacher Salaries (20%)</t>
  </si>
  <si>
    <t>Charter Teacher Benefits  (20%)</t>
  </si>
  <si>
    <t>2F</t>
  </si>
  <si>
    <t>2I</t>
  </si>
  <si>
    <t>MES 4261</t>
  </si>
  <si>
    <t>Charter QuickReads Levels C, D, E</t>
  </si>
  <si>
    <t>Charter Flocabulary</t>
  </si>
  <si>
    <t>Charter Amazon/Air purifiers</t>
  </si>
  <si>
    <t>Charter Window replacement building 7</t>
  </si>
  <si>
    <t>Charter PT Potential Specialist for 1 year</t>
  </si>
  <si>
    <t>PC 5027</t>
  </si>
  <si>
    <t>PC 5041</t>
  </si>
  <si>
    <t>Charter Interventionists (Paraprofessional) (22-23, 23-24)</t>
  </si>
  <si>
    <t>Charter Academic Coach (22-23, 23-24)</t>
  </si>
  <si>
    <t>Charter SPED/Program Specialist (22-23, 23-24)</t>
  </si>
  <si>
    <t>Charter Social Emotional Curriculum (Leader in Me/Franklin Covey)</t>
  </si>
  <si>
    <t>Charter Daikin A/C Maintenance Contract (22-23, 23-24)</t>
  </si>
  <si>
    <t>Charter Benefits for Interventionists Paraprofessionals</t>
  </si>
  <si>
    <t xml:space="preserve">Charter Paraprofessional/Interventionists (22-23 and 23-24) </t>
  </si>
  <si>
    <t>Charter Device managment Licenses</t>
  </si>
  <si>
    <t xml:space="preserve">Charter Wireless access points </t>
  </si>
  <si>
    <t>Charter Reading Interventionist (2 years)</t>
  </si>
  <si>
    <t>Charter Grant Manager (2 years)</t>
  </si>
  <si>
    <t>Charter Retaining highly qualified teachers in order to support student learning continuity and achievement of newly adopted BEST Standards. (2 years)</t>
  </si>
  <si>
    <t>PC 5061</t>
  </si>
  <si>
    <t>SC 4631</t>
  </si>
  <si>
    <r>
      <t xml:space="preserve">A) </t>
    </r>
    <r>
      <rPr>
        <u/>
        <sz val="11"/>
        <color theme="1"/>
        <rFont val="Arial"/>
        <family val="2"/>
      </rPr>
      <t>Lake County Schools</t>
    </r>
    <r>
      <rPr>
        <sz val="11"/>
        <color theme="1"/>
        <rFont val="Arial"/>
        <family val="2"/>
      </rPr>
      <t xml:space="preserve">
     Name of Eligible Recipient </t>
    </r>
  </si>
  <si>
    <t>Custodial Supplies and PPE</t>
  </si>
  <si>
    <t>Increase or replace custodial equipment</t>
  </si>
  <si>
    <t>Cybersecurity Software</t>
  </si>
  <si>
    <t>Add outdoor covered areas for food service, classrooms and recreational spaces</t>
  </si>
  <si>
    <t>ESE Interventions (2 years)</t>
  </si>
  <si>
    <t>Instructional Tutoring for all subjects to address learning loss. $30/hr</t>
  </si>
  <si>
    <t>Replacement of Flooring</t>
  </si>
  <si>
    <t>Replacement of Playground equipment</t>
  </si>
  <si>
    <t>Bottle Filler Retrofits for Fountains</t>
  </si>
  <si>
    <t>Provide Academic Teacher's Assistants avg pay $15,858 per TA (22 TA's for 2 years)</t>
  </si>
  <si>
    <t>Charter Certified Interventionist (22-23 and 23-24)</t>
  </si>
  <si>
    <t>Charter Additional Paraprofessionals for 2022-23 and 2023-24 school years. (Salaries and Benefits avg. $25,000 per person, per year.)</t>
  </si>
  <si>
    <t>Charter ELA and Math Curriculum for school years 2022-23, 2023-24, and 2024-25.</t>
  </si>
  <si>
    <t>Charter Professional Development for implementation of new curriculum for Core, Tier 2, and Tier 3 instruction</t>
  </si>
  <si>
    <t>Charter Family Liaison Instructor Salary for 2nd semester of 2021-22, 2022-23, 2023-24 school years.</t>
  </si>
  <si>
    <t>Charter Construction of covered patio</t>
  </si>
  <si>
    <t>Charter Salaries for Custodial Positions for the 2022-23, 2023-24 school years.</t>
  </si>
  <si>
    <t>Charter 10% of salaries of 2 bookkeepers and 1 accountant (Administration)</t>
  </si>
  <si>
    <t>Imag 5031</t>
  </si>
  <si>
    <t xml:space="preserve">PC 5039 </t>
  </si>
  <si>
    <t>Masc 4541</t>
  </si>
  <si>
    <t>Indirect Cost approved rate 3.86%</t>
  </si>
  <si>
    <t>Charter - Salaries/Benefits for additional ESE teacher salaries. 4 teachers, 2 years</t>
  </si>
  <si>
    <t>Charter - Four Intervention Teachers Salary and Benefits 4 teachers, 2.5 years</t>
  </si>
  <si>
    <t>Charter - Salary/benefits for ESOL teacher 1 year</t>
  </si>
  <si>
    <t>Instructional Materials - K-12 Math Adoption</t>
  </si>
  <si>
    <t>Instructional Positions (95 FTE X 2 year) avg $50,000 per</t>
  </si>
  <si>
    <t>Subs (5 days X 2 year X 95 teachers X avg $75/day)</t>
  </si>
  <si>
    <t>Instructional materials/textbooks</t>
  </si>
  <si>
    <t>Summer Tutoring to support ELL Learning (2 years)</t>
  </si>
  <si>
    <t>Perfomance Matters Analytics (2 years)</t>
  </si>
  <si>
    <t>Interview Stream (2 years)</t>
  </si>
  <si>
    <t xml:space="preserve">Placeholder for Retention and Recruitment - Specific activities and detail will follow with a budget amendment once bargaining has been completed. </t>
  </si>
  <si>
    <t>Charter - Additional paraprofessionals for 2022-2023 and 2023-2024 SY.  Salary/benefits (8 FTE for 2 years)</t>
  </si>
  <si>
    <t>Charter - Professional development to meet the BEST standards with the ESE students.  $20/hr.</t>
  </si>
  <si>
    <t>Charter - Air conditioning repairs and door repairs/replacements</t>
  </si>
  <si>
    <t xml:space="preserve">Charter Intervention Teacher Salary - To support classroom instruction and interventions at tier II and tier III and address learning loss. 6 intervention teachers wil support students in K-8. 2022-2023 and 2023-2024 school year </t>
  </si>
  <si>
    <t>Charter Intervention Teacher Medical Benefits- 6 additional intervention teachers.  2022-2023 and 2023-2024 school year</t>
  </si>
  <si>
    <t>Charter Non-Enrollment Assistance Medical Benefits  2022-2023 and 2023-2024 school year</t>
  </si>
  <si>
    <t>Charter Intervention Clerk Medical Benefits  2022-2023 and 2023-2024 school year</t>
  </si>
  <si>
    <t xml:space="preserve">Charter Resources/Curriculum support for 2022-2023 and 2023-2024 needed to support student mastery of standards and learning loss. </t>
  </si>
  <si>
    <t>Charter HVAC replacement units to improve indoor air quality</t>
  </si>
  <si>
    <t>Charter MTSS Data and Intervention Coach Salary 2022-2023 and 2023-2024</t>
  </si>
  <si>
    <t xml:space="preserve">Charter MTSS Data and Intervention Coach Benefits </t>
  </si>
  <si>
    <t>Charter Go Guardian Subscription $10,400 year for three years</t>
  </si>
  <si>
    <t>Charter Summer Enrichment (guidance counselor)</t>
  </si>
  <si>
    <t>Charter Summer Enrichment (paraprofessionals)</t>
  </si>
  <si>
    <t>Charter Summer Enrichment (custodial service - 2)</t>
  </si>
  <si>
    <t>Charter Paraprofessionals</t>
  </si>
  <si>
    <t>Charter Intervention materials (5k per grade level)  - 2 years</t>
  </si>
  <si>
    <t>Charter ELA/Math Curriculum and Instruction materials and supplies includes intervention resources, classroom libraries,  B.E.S.T standards materials, etc. )</t>
  </si>
  <si>
    <t>Charter Professional Development (curriculum/instruction, learning loss, Google classroom support, B.E.S.T standards, consultants)</t>
  </si>
  <si>
    <t>Charter VPK Curriculum</t>
  </si>
  <si>
    <t>Charter Student Admission for academic field trips</t>
  </si>
  <si>
    <t>Charter Technology support personnel (salary 27,000, Retirement 10.82%; FICA 7.65%; Ins 9521.00/each; WC 0.61% )</t>
  </si>
  <si>
    <t>Charter Mental Health supports-SEL Curriculum to include picture and chapter books; Professional development/training</t>
  </si>
  <si>
    <t>Charter Water bottle filling stations (4) (includes labor and install)</t>
  </si>
  <si>
    <t>Charter Upgraded outdoor playground and PE facility equipment includes covering playgrounds</t>
  </si>
  <si>
    <t>Charter Add outdoor covered classroom space and eating area</t>
  </si>
  <si>
    <t>Charter Observe for Success</t>
  </si>
  <si>
    <t>Charter Personnel: Data Analyst (salary $23,000, Retirement 10.82%; FICA 7.65%; Ins 9521.00/each; WC 0.61% )</t>
  </si>
  <si>
    <t xml:space="preserve">Charter Sage 50- Sage 50- software subscription to allow for bookkeepers to work from home. </t>
  </si>
  <si>
    <t xml:space="preserve">Charter Indirect costs to administer the grant. </t>
  </si>
  <si>
    <t>Charter Salaries-15 Teaching Assistants (2 years)</t>
  </si>
  <si>
    <t>Charter Salaries--3 Guidance Counselors (2 years)</t>
  </si>
  <si>
    <t>Charter Salaries-1 ESE Specialist, 2 CRT (2 years)</t>
  </si>
  <si>
    <t>Charter Salaries--1 Registrar (2 years)</t>
  </si>
  <si>
    <t>Charter Non-Enrollment Assistance Salary (Attendance clerk, 2 years)- Track unenrolled students and manage absences due to COVID for record keeping purposes, organize online learning platforms  2022-2023 and 2023-2024 school year</t>
  </si>
  <si>
    <t>Charter Intervention Clerk (MTSS Clerk, 2 years) - To support fidelity to intervention for Tier II and Tier III students  2022-2023 and 2023-2024 school year</t>
  </si>
  <si>
    <t>Charter Technology Support Person - Part time position to support devices on campus and support students who need to learn from home 2022-2023 and 2023-2024 school year  0.5 FTE for 2 years</t>
  </si>
  <si>
    <t>Charter Classroom Technology updates to support evidence based learning activities to meet the needs of each student. TV's to replace projectors and student chromebooks</t>
  </si>
  <si>
    <t xml:space="preserve">Fiscal Accountant at 60% (2 years) </t>
  </si>
  <si>
    <t>Summer ELC Program -  2 years</t>
  </si>
  <si>
    <t>Charter - Professional Development to meet the BEST standards. Consultant</t>
  </si>
  <si>
    <t>Charter Salaries -2 ESE Teachers (1 year)</t>
  </si>
  <si>
    <t>8</t>
  </si>
  <si>
    <t>Coordinators avg pay $50,000 ea (4 yr 1, 6 yr 2)</t>
  </si>
  <si>
    <t>Covid 19 Manager (2 years) avg $47,000 per</t>
  </si>
  <si>
    <t>e Carr/Wingo</t>
  </si>
  <si>
    <t>50% to Fund 100?</t>
  </si>
  <si>
    <t>Charter Addition of VPK Classroom-set-up; manipulatives;</t>
  </si>
  <si>
    <t>Charter Addition of VPK Classroom-set-up;  FF&amp;E</t>
  </si>
  <si>
    <t>Charter ESE Resource Teacher (salary $47,500, Retirement 10.82%; FICA 7.65%; Ins 9521.00/each; WC 0.61% ) 2 years</t>
  </si>
  <si>
    <t>Charter Intervention Support Teacher (salary $47,500, Retirement 10.82%; FICA 7.65%; Ins 9521.00/each; WC 0.61% ) 2.5 years</t>
  </si>
  <si>
    <t>Charter Academic Paraprofessional Support (salary $20,000, Retirement 10.82%; FICA 7.65%; Ins 9521.00/each; WC 0.61% ) 2 years</t>
  </si>
  <si>
    <t>Charter VPK Teacher (salary, Retirement 10.82%; FICA 7.65%; Ins 9521.00/each; WC 0.61% ) 2 years</t>
  </si>
  <si>
    <t>Charter VPK Paraprofessional (salary, Retirement 10.82%; FICA 7.65%; Ins 9521.00/each; WC 0.61% ) 2 years</t>
  </si>
  <si>
    <t>Charter Licenses/Subscriptions to include:  APEX Licenses, Achieve 3000, Renaissance Star 360 w/Freckle, Generation Genuis Science and Math, IXL Learning, Times Tales, Moby Max, Brain Pop, Star Fall, Tumblebooks, ESL-Lounge, Hand2mind.com, Renaissance Learning/Lalilo Subscription, EasyCBM.com, Rosetta Stone, Performance Matters, and Edgenuity</t>
  </si>
  <si>
    <t>Alee, MES, PC 5027, Masc</t>
  </si>
  <si>
    <t>Charter ESOL Resource Teacher (salary $47,500, Retirement 10.82%; FICA 7.65%; Ins 9521.00/each; WC 0.61% ) 2 years</t>
  </si>
  <si>
    <t>Charter STEMSscopes-Hands on Science, Scholastic Let's Find Out, Scholastic News plus Science Spin, Math Manipulatives and reading intervention materials, classroom libraries, summer school materials and other supplemental materials for summer and tutoring programs.</t>
  </si>
  <si>
    <t>MES 4261, RL 4149, Masc</t>
  </si>
  <si>
    <t>SC 4631, RL 4149, Alee 5018</t>
  </si>
  <si>
    <t>Charter Reading Mastery, STEMScopes, Studies Weekly, School Speciality materials for tutoring and Summer learning, Literacy Versatile; systematic, explicit phonics program with materials and supplies</t>
  </si>
  <si>
    <t>MES 4261, Masc 4541</t>
  </si>
  <si>
    <t>PC 5041, PC 5061, PC 5039, RL 4149</t>
  </si>
  <si>
    <t>Charter Transportation costs for tutoring and summer programs - Bus driver salaries and benefits for multiple charter schools.</t>
  </si>
  <si>
    <t>RL 4149, Alee 5018, SC 4631, Masc 4541</t>
  </si>
  <si>
    <t>PD Webinar</t>
  </si>
  <si>
    <t>PC 5039, PC 5041, RL4149,Alee 5018, MES 4261, PC 5027, SC 4631, Imag 5031, Masc 4541</t>
  </si>
  <si>
    <t>Charter Summer Programs and Summer Tutoring by Instructional personnel at various charters paid at $30-$45/hr. Salaries or Salaries and Benefits</t>
  </si>
  <si>
    <t>Charter academic after school or Saturday tutoring at various charters paid at $30-$45/hr for Instructional personnel.</t>
  </si>
  <si>
    <t>Masc 4541, MES 4261, PC 5027, PC 5039, PC 5061, PC 5041, SC 4631, RL 4149</t>
  </si>
  <si>
    <t>2A</t>
  </si>
  <si>
    <t>2B</t>
  </si>
  <si>
    <t>2E</t>
  </si>
  <si>
    <t>2K</t>
  </si>
  <si>
    <t>2L</t>
  </si>
  <si>
    <t>2N</t>
  </si>
  <si>
    <t>2O</t>
  </si>
  <si>
    <t>2P</t>
  </si>
  <si>
    <t>2R</t>
  </si>
  <si>
    <t>2S</t>
  </si>
  <si>
    <t>Charter Transportation fuel/diesel costs for Summer School and after school tutoring</t>
  </si>
  <si>
    <t>Charter Planning hours to meet the BEST standards with ESE students</t>
  </si>
  <si>
    <t>Charter - Additional custodial fees, custodial cleaning company, janitorial services</t>
  </si>
  <si>
    <t>RL 4149, MES 4261, Imag 5031</t>
  </si>
  <si>
    <t>Charter Cleaning supplies and PPE</t>
  </si>
  <si>
    <t>RL 4149, LT 4531, Alee 5018, MES 4261, SC 4631, Imag 5031, Masc 4541</t>
  </si>
  <si>
    <t>Charter - Headphones and Digital device cases</t>
  </si>
  <si>
    <t>RL 4149, PC 5041, SC 4631</t>
  </si>
  <si>
    <t>Charter technology to include chromebooks, laptops, ipads, carts, laptops and laptop carts.  Interactive monitors with warranties, chromebox, cart, keyboard, mouse, surge, install; Smartboards</t>
  </si>
  <si>
    <t>Alee 5018, RL 4149, PC 5039, MES 4261, PC 5027, PC 5041, Masc 4541, PC 5041</t>
  </si>
  <si>
    <t>Charter Computer Software for instruction (iReady, IXL, RenLearn, USA Test Prep); Colegia</t>
  </si>
  <si>
    <t>PC 5039, PC 5027</t>
  </si>
  <si>
    <t>Imag 5031, Masc 4541</t>
  </si>
  <si>
    <t>Charter Retention bonuses and recruitment bonuses are needed to continue to employ current positions, and fill vacant positions to ensure continuity of service.  $500-$1000 each</t>
  </si>
  <si>
    <t>Charter Curriculum and Instructional materials to address learning loss.  Materials may be used in class, in tutoring or during the summer programs</t>
  </si>
  <si>
    <t xml:space="preserve">Charter Professional Development Payroll stipends at $20 hr for training workshops (plus benefits) </t>
  </si>
  <si>
    <t>Retirement 10.82% or Drop rate</t>
  </si>
  <si>
    <t>Equipment for duct cleaning team</t>
  </si>
  <si>
    <t>Provide additional staff to address air quality and environmental issues- Environmental Specialists avg $50,000  1 position/2 years</t>
  </si>
  <si>
    <t>Provide dedicated HVAC duct cleaning team -Avg 39,829/year 4 positions/2 years</t>
  </si>
  <si>
    <t>Non-Instructional Recruitment Partner 1 FTE, 2.5 years avg pay $50,000</t>
  </si>
  <si>
    <t>Insurance $8577/person</t>
  </si>
  <si>
    <t>Insurance $8577/per</t>
  </si>
  <si>
    <t>Charter Salaries- 1 MTSS coordinator (2 years)</t>
  </si>
  <si>
    <t>Charter Salaries-1 ESE Secretary, 2 data clerks (2 years)</t>
  </si>
  <si>
    <t xml:space="preserve">School Improvement Bonuses $2000 each for retention/recruitment and $10,000 each for school grade incentive bonuses. </t>
  </si>
  <si>
    <t>Employee Retention bonuses 3000 empl X $3000/ea</t>
  </si>
  <si>
    <t>WC 0.61% 5.51% 7.36%</t>
  </si>
  <si>
    <t>Employee Retention bonuses 750 empl X $3000/ea</t>
  </si>
  <si>
    <t>Employee Retention bonuses 1450 empl X $3000/ea</t>
  </si>
  <si>
    <t>Employee Retention bonuses 140 empl X $3000/ea</t>
  </si>
  <si>
    <t>Employee Retention bonuses 40 empl X $3000/ea</t>
  </si>
  <si>
    <r>
      <t xml:space="preserve">B) </t>
    </r>
    <r>
      <rPr>
        <u/>
        <sz val="11"/>
        <color theme="1"/>
        <rFont val="Arial"/>
        <family val="2"/>
      </rPr>
      <t>350-1211A-2C001 and 
350-1211K-2C001</t>
    </r>
    <r>
      <rPr>
        <sz val="11"/>
        <color theme="1"/>
        <rFont val="Arial"/>
        <family val="2"/>
      </rPr>
      <t xml:space="preserve">
</t>
    </r>
  </si>
  <si>
    <t>TAPS Number 
22A175 and 22A177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</si>
</sst>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3" x14ac:knownFonts="1">
    <font>
      <sz val="11"/>
      <color theme="1"/>
      <name val="Calibri"/>
      <family val="2"/>
      <scheme val="minor"/>
    </font>
    <font>
      <sz val="11"/>
      <color theme="1"/>
      <name val="Calibri"/>
      <family val="2"/>
      <scheme val="minor"/>
    </font>
    <font>
      <b/>
      <sz val="10"/>
      <name val="Arial"/>
      <family val="2"/>
    </font>
    <font>
      <sz val="11"/>
      <color theme="1"/>
      <name val="Arial"/>
      <family val="2"/>
    </font>
    <font>
      <b/>
      <sz val="11"/>
      <color theme="1"/>
      <name val="Arial"/>
      <family val="2"/>
    </font>
    <font>
      <b/>
      <sz val="18"/>
      <name val="Arial"/>
      <family val="2"/>
    </font>
    <font>
      <sz val="8"/>
      <name val="Arial"/>
      <family val="2"/>
    </font>
    <font>
      <b/>
      <sz val="11"/>
      <color theme="1"/>
      <name val="Calibri"/>
      <family val="2"/>
      <scheme val="minor"/>
    </font>
    <font>
      <sz val="10"/>
      <name val="Arial"/>
      <family val="2"/>
    </font>
    <font>
      <sz val="11"/>
      <name val="Arial"/>
      <family val="2"/>
    </font>
    <font>
      <u/>
      <sz val="11"/>
      <color theme="1"/>
      <name val="Arial"/>
      <family val="2"/>
    </font>
    <font>
      <sz val="9"/>
      <color indexed="81"/>
      <name val="Tahoma"/>
      <family val="2"/>
    </font>
    <font>
      <b/>
      <sz val="9"/>
      <color indexed="81"/>
      <name val="Tahoma"/>
      <family val="2"/>
    </font>
  </fonts>
  <fills count="3">
    <fill>
      <patternFill patternType="none"/>
    </fill>
    <fill>
      <patternFill patternType="gray125"/>
    </fill>
    <fill>
      <patternFill patternType="solid">
        <fgColor theme="0"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8" fillId="0" borderId="0"/>
  </cellStyleXfs>
  <cellXfs count="55">
    <xf numFmtId="0" fontId="0" fillId="0" borderId="0" xfId="0"/>
    <xf numFmtId="0" fontId="2" fillId="0" borderId="1" xfId="0" applyFont="1" applyBorder="1" applyAlignment="1">
      <alignment horizontal="center"/>
    </xf>
    <xf numFmtId="0" fontId="2" fillId="0" borderId="1" xfId="0" applyFont="1" applyBorder="1" applyAlignment="1">
      <alignment horizontal="center" wrapText="1"/>
    </xf>
    <xf numFmtId="0" fontId="0" fillId="0" borderId="1" xfId="0" applyBorder="1" applyAlignment="1">
      <alignment horizontal="center" vertical="center"/>
    </xf>
    <xf numFmtId="0" fontId="0" fillId="0" borderId="0" xfId="0" applyAlignment="1"/>
    <xf numFmtId="0" fontId="6" fillId="0" borderId="0" xfId="0" applyFont="1" applyAlignment="1">
      <alignment horizontal="right"/>
    </xf>
    <xf numFmtId="0" fontId="6" fillId="0" borderId="0" xfId="0" applyFont="1" applyAlignment="1"/>
    <xf numFmtId="0" fontId="2" fillId="0" borderId="1" xfId="0" applyFont="1" applyFill="1" applyBorder="1" applyAlignment="1">
      <alignment horizontal="center" wrapText="1"/>
    </xf>
    <xf numFmtId="0" fontId="2" fillId="0" borderId="1" xfId="0" applyFont="1" applyFill="1" applyBorder="1" applyAlignment="1">
      <alignment horizontal="center"/>
    </xf>
    <xf numFmtId="43" fontId="2" fillId="0" borderId="1" xfId="0" applyNumberFormat="1" applyFont="1" applyBorder="1" applyAlignment="1">
      <alignment horizontal="right" wrapText="1"/>
    </xf>
    <xf numFmtId="43" fontId="2" fillId="0" borderId="1" xfId="0" applyNumberFormat="1" applyFont="1" applyFill="1" applyBorder="1" applyAlignment="1">
      <alignment horizontal="right" wrapText="1"/>
    </xf>
    <xf numFmtId="43" fontId="2" fillId="0" borderId="1" xfId="0" applyNumberFormat="1" applyFont="1" applyFill="1" applyBorder="1" applyAlignment="1">
      <alignment horizontal="right"/>
    </xf>
    <xf numFmtId="43" fontId="0" fillId="0" borderId="1" xfId="1" applyNumberFormat="1" applyFont="1" applyBorder="1" applyAlignment="1">
      <alignment horizontal="right"/>
    </xf>
    <xf numFmtId="43" fontId="0" fillId="0" borderId="0" xfId="0" applyNumberFormat="1"/>
    <xf numFmtId="43" fontId="2" fillId="0" borderId="3" xfId="0" applyNumberFormat="1" applyFont="1" applyFill="1" applyBorder="1" applyAlignment="1">
      <alignment horizontal="right"/>
    </xf>
    <xf numFmtId="0" fontId="0" fillId="0" borderId="0" xfId="0" applyAlignment="1">
      <alignment horizontal="center" wrapText="1"/>
    </xf>
    <xf numFmtId="0" fontId="6" fillId="0" borderId="0" xfId="0" applyFont="1" applyAlignment="1">
      <alignment horizontal="center"/>
    </xf>
    <xf numFmtId="0" fontId="3" fillId="2" borderId="2" xfId="0" applyFont="1" applyFill="1" applyBorder="1" applyAlignment="1">
      <alignment horizontal="right" vertical="center"/>
    </xf>
    <xf numFmtId="0" fontId="2" fillId="0" borderId="1" xfId="0" applyFont="1" applyFill="1" applyBorder="1" applyAlignment="1">
      <alignment wrapText="1"/>
    </xf>
    <xf numFmtId="0" fontId="0" fillId="0" borderId="0" xfId="0" applyFill="1"/>
    <xf numFmtId="0" fontId="2" fillId="0" borderId="1" xfId="0" applyFont="1" applyFill="1" applyBorder="1" applyAlignment="1"/>
    <xf numFmtId="49" fontId="9" fillId="0" borderId="1" xfId="2" applyNumberFormat="1" applyFont="1" applyFill="1" applyBorder="1" applyAlignment="1">
      <alignment horizontal="left" vertical="top"/>
    </xf>
    <xf numFmtId="0" fontId="2" fillId="0" borderId="1" xfId="0" applyFont="1" applyFill="1" applyBorder="1" applyAlignment="1">
      <alignment horizontal="left" wrapText="1"/>
    </xf>
    <xf numFmtId="0" fontId="2" fillId="0" borderId="0" xfId="0" applyFont="1" applyFill="1" applyBorder="1" applyAlignment="1">
      <alignment horizontal="center"/>
    </xf>
    <xf numFmtId="43" fontId="2" fillId="0" borderId="0" xfId="0" applyNumberFormat="1" applyFont="1" applyFill="1" applyBorder="1" applyAlignment="1">
      <alignment horizontal="right"/>
    </xf>
    <xf numFmtId="43" fontId="0" fillId="0" borderId="0" xfId="0" applyNumberFormat="1" applyFill="1"/>
    <xf numFmtId="43" fontId="0" fillId="0" borderId="0" xfId="0" applyNumberFormat="1" applyFill="1" applyBorder="1"/>
    <xf numFmtId="49" fontId="9" fillId="0" borderId="1" xfId="2" applyNumberFormat="1" applyFont="1" applyFill="1" applyBorder="1" applyAlignment="1">
      <alignment horizontal="center" vertical="top"/>
    </xf>
    <xf numFmtId="0" fontId="4" fillId="0" borderId="0" xfId="0" applyFont="1" applyBorder="1" applyAlignment="1">
      <alignment horizontal="center" vertical="center"/>
    </xf>
    <xf numFmtId="43" fontId="0" fillId="0" borderId="0" xfId="1" applyNumberFormat="1" applyFont="1" applyBorder="1" applyAlignment="1">
      <alignment horizontal="right"/>
    </xf>
    <xf numFmtId="0" fontId="8" fillId="0" borderId="1" xfId="0" applyFont="1" applyFill="1" applyBorder="1" applyAlignment="1">
      <alignment horizontal="center" wrapText="1"/>
    </xf>
    <xf numFmtId="0" fontId="0" fillId="0" borderId="1" xfId="0" applyFill="1" applyBorder="1"/>
    <xf numFmtId="43" fontId="2" fillId="0" borderId="0" xfId="0" applyNumberFormat="1" applyFont="1" applyFill="1" applyBorder="1" applyAlignment="1">
      <alignment horizontal="left"/>
    </xf>
    <xf numFmtId="0" fontId="0" fillId="0" borderId="1" xfId="0" applyFill="1" applyBorder="1" applyAlignment="1">
      <alignment horizontal="center" vertical="center"/>
    </xf>
    <xf numFmtId="43" fontId="0" fillId="0" borderId="0" xfId="0" applyNumberFormat="1" applyAlignment="1">
      <alignment horizontal="center" wrapText="1"/>
    </xf>
    <xf numFmtId="0" fontId="0" fillId="0" borderId="0" xfId="0" applyAlignment="1">
      <alignment horizontal="right"/>
    </xf>
    <xf numFmtId="0" fontId="7" fillId="0" borderId="1" xfId="0" applyFont="1" applyBorder="1" applyAlignment="1">
      <alignment horizontal="center" vertical="center"/>
    </xf>
    <xf numFmtId="0" fontId="7" fillId="0" borderId="1" xfId="0" applyFont="1" applyFill="1" applyBorder="1" applyAlignment="1">
      <alignment horizontal="center" vertical="center"/>
    </xf>
    <xf numFmtId="0" fontId="0" fillId="0" borderId="0" xfId="0" applyFill="1" applyBorder="1"/>
    <xf numFmtId="0" fontId="4" fillId="0" borderId="0" xfId="0" applyFont="1" applyBorder="1" applyAlignment="1">
      <alignment horizontal="left" vertical="center"/>
    </xf>
    <xf numFmtId="0" fontId="0" fillId="0" borderId="0" xfId="0" applyAlignment="1">
      <alignment horizontal="left"/>
    </xf>
    <xf numFmtId="0" fontId="5" fillId="0" borderId="0" xfId="0" applyFont="1" applyAlignment="1">
      <alignment horizontal="left"/>
    </xf>
    <xf numFmtId="0" fontId="2" fillId="0" borderId="0" xfId="0" applyFont="1" applyFill="1" applyBorder="1" applyAlignment="1">
      <alignment horizontal="left"/>
    </xf>
    <xf numFmtId="43" fontId="0" fillId="0" borderId="0" xfId="1" applyNumberFormat="1" applyFont="1" applyBorder="1" applyAlignment="1">
      <alignment horizontal="left"/>
    </xf>
    <xf numFmtId="43" fontId="0" fillId="0" borderId="0" xfId="0" applyNumberFormat="1" applyAlignment="1">
      <alignment horizontal="left"/>
    </xf>
    <xf numFmtId="0" fontId="5" fillId="0" borderId="0" xfId="0" applyFont="1" applyAlignment="1">
      <alignment horizontal="center"/>
    </xf>
    <xf numFmtId="43" fontId="6" fillId="0" borderId="0" xfId="0" applyNumberFormat="1" applyFont="1" applyAlignment="1"/>
    <xf numFmtId="43" fontId="7" fillId="0" borderId="1" xfId="1" applyNumberFormat="1" applyFont="1" applyBorder="1" applyAlignment="1">
      <alignment horizontal="right"/>
    </xf>
    <xf numFmtId="4" fontId="2" fillId="0" borderId="1" xfId="1" applyNumberFormat="1" applyFont="1" applyFill="1" applyBorder="1" applyAlignment="1">
      <alignment horizontal="right" vertical="center"/>
    </xf>
    <xf numFmtId="0" fontId="6" fillId="0" borderId="0" xfId="0" applyFont="1" applyAlignment="1">
      <alignment horizontal="left"/>
    </xf>
    <xf numFmtId="0" fontId="3" fillId="0" borderId="0" xfId="0" applyFont="1" applyBorder="1" applyAlignment="1">
      <alignment horizontal="left" vertical="top" wrapText="1"/>
    </xf>
    <xf numFmtId="0" fontId="3" fillId="0" borderId="0" xfId="0" applyFont="1" applyBorder="1" applyAlignment="1">
      <alignment horizontal="left" vertical="top"/>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0" xfId="0" applyFont="1" applyAlignment="1">
      <alignment horizontal="center"/>
    </xf>
  </cellXfs>
  <cellStyles count="3">
    <cellStyle name="Currency" xfId="1" builtinId="4"/>
    <cellStyle name="Normal" xfId="0" builtinId="0"/>
    <cellStyle name="Normal 2" xfId="2" xr:uid="{00000000-0005-0000-0000-00000200000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409575</xdr:colOff>
      <xdr:row>483</xdr:row>
      <xdr:rowOff>1077</xdr:rowOff>
    </xdr:from>
    <xdr:to>
      <xdr:col>8</xdr:col>
      <xdr:colOff>950594</xdr:colOff>
      <xdr:row>485</xdr:row>
      <xdr:rowOff>120015</xdr:rowOff>
    </xdr:to>
    <xdr:pic>
      <xdr:nvPicPr>
        <xdr:cNvPr id="2" name="Picture 3" descr="FDOE Logo_Small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58250" y="107347827"/>
          <a:ext cx="1969769" cy="499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O497"/>
  <sheetViews>
    <sheetView tabSelected="1" zoomScale="95" zoomScaleNormal="95" workbookViewId="0">
      <selection activeCell="I9" sqref="I9"/>
    </sheetView>
  </sheetViews>
  <sheetFormatPr baseColWidth="10" defaultColWidth="8.83203125" defaultRowHeight="15" x14ac:dyDescent="0.2"/>
  <cols>
    <col min="1" max="1" width="8.6640625" bestFit="1" customWidth="1"/>
    <col min="2" max="2" width="7.1640625" customWidth="1"/>
    <col min="3" max="3" width="8" customWidth="1"/>
    <col min="4" max="4" width="12.1640625" customWidth="1"/>
    <col min="5" max="5" width="62.33203125" customWidth="1"/>
    <col min="6" max="6" width="7" customWidth="1"/>
    <col min="7" max="9" width="21.5" customWidth="1"/>
    <col min="10" max="10" width="14.6640625" hidden="1" customWidth="1"/>
    <col min="11" max="11" width="32.5" style="40" hidden="1" customWidth="1"/>
    <col min="12" max="13" width="17.5" customWidth="1"/>
    <col min="14" max="14" width="14.33203125" bestFit="1" customWidth="1"/>
  </cols>
  <sheetData>
    <row r="1" spans="1:14" x14ac:dyDescent="0.2">
      <c r="A1" s="50" t="s">
        <v>144</v>
      </c>
      <c r="B1" s="51"/>
      <c r="C1" s="51"/>
      <c r="D1" s="51"/>
      <c r="H1" s="52" t="s">
        <v>291</v>
      </c>
      <c r="I1" s="53"/>
      <c r="J1" s="28"/>
      <c r="K1" s="39"/>
    </row>
    <row r="2" spans="1:14" x14ac:dyDescent="0.2">
      <c r="A2" s="51"/>
      <c r="B2" s="51"/>
      <c r="C2" s="51"/>
      <c r="D2" s="51"/>
      <c r="H2" s="53"/>
      <c r="I2" s="53"/>
      <c r="J2" s="28"/>
      <c r="K2" s="39"/>
    </row>
    <row r="3" spans="1:14" x14ac:dyDescent="0.2">
      <c r="A3" s="50" t="s">
        <v>290</v>
      </c>
      <c r="B3" s="51"/>
      <c r="C3" s="51"/>
      <c r="D3" s="51"/>
      <c r="H3" s="53"/>
      <c r="I3" s="53"/>
      <c r="J3" s="28"/>
      <c r="K3" s="39"/>
    </row>
    <row r="4" spans="1:14" x14ac:dyDescent="0.2">
      <c r="A4" s="51"/>
      <c r="B4" s="51"/>
      <c r="C4" s="51"/>
      <c r="D4" s="51"/>
    </row>
    <row r="6" spans="1:14" ht="23.25" customHeight="1" x14ac:dyDescent="0.25">
      <c r="A6" s="54" t="s">
        <v>3</v>
      </c>
      <c r="B6" s="54"/>
      <c r="C6" s="54"/>
      <c r="D6" s="54"/>
      <c r="E6" s="54"/>
      <c r="F6" s="54"/>
      <c r="G6" s="54"/>
      <c r="H6" s="54"/>
      <c r="I6" s="54"/>
      <c r="J6" s="45"/>
      <c r="K6" s="41"/>
    </row>
    <row r="7" spans="1:14" ht="23.25" customHeight="1" x14ac:dyDescent="0.25">
      <c r="A7" s="54" t="s">
        <v>13</v>
      </c>
      <c r="B7" s="54"/>
      <c r="C7" s="54"/>
      <c r="D7" s="54"/>
      <c r="E7" s="54"/>
      <c r="F7" s="54"/>
      <c r="G7" s="54"/>
      <c r="H7" s="54"/>
      <c r="I7" s="54"/>
      <c r="J7" s="45"/>
      <c r="K7" s="41"/>
    </row>
    <row r="9" spans="1:14" ht="57" x14ac:dyDescent="0.2">
      <c r="A9" s="1" t="s">
        <v>0</v>
      </c>
      <c r="B9" s="1" t="s">
        <v>1</v>
      </c>
      <c r="C9" s="2" t="s">
        <v>7</v>
      </c>
      <c r="D9" s="2" t="s">
        <v>8</v>
      </c>
      <c r="E9" s="1" t="s">
        <v>2</v>
      </c>
      <c r="F9" s="2" t="s">
        <v>4</v>
      </c>
      <c r="G9" s="2" t="s">
        <v>11</v>
      </c>
      <c r="H9" s="7" t="s">
        <v>10</v>
      </c>
      <c r="I9" s="8" t="s">
        <v>12</v>
      </c>
      <c r="J9" s="23"/>
      <c r="K9" s="42"/>
    </row>
    <row r="10" spans="1:14" x14ac:dyDescent="0.2">
      <c r="A10" s="1"/>
      <c r="B10" s="1"/>
      <c r="C10" s="2"/>
      <c r="D10" s="2"/>
      <c r="E10" s="19"/>
      <c r="F10" s="2"/>
      <c r="G10" s="9"/>
      <c r="H10" s="10"/>
      <c r="I10" s="11"/>
      <c r="J10" s="24"/>
      <c r="K10" s="32"/>
    </row>
    <row r="11" spans="1:14" s="19" customFormat="1" x14ac:dyDescent="0.2">
      <c r="A11" s="8">
        <v>5000</v>
      </c>
      <c r="B11" s="8">
        <v>520</v>
      </c>
      <c r="C11" s="7">
        <v>1</v>
      </c>
      <c r="D11" s="7">
        <v>1</v>
      </c>
      <c r="E11" s="18" t="s">
        <v>170</v>
      </c>
      <c r="F11" s="7"/>
      <c r="G11" s="10">
        <f>I11*0.67</f>
        <v>3714969.77</v>
      </c>
      <c r="H11" s="10">
        <f>I11*0.33</f>
        <v>1829761.23</v>
      </c>
      <c r="I11" s="11">
        <v>5544731</v>
      </c>
      <c r="J11" s="24">
        <f>SUM(I11)</f>
        <v>5544731</v>
      </c>
      <c r="K11" s="32"/>
      <c r="L11" s="25"/>
      <c r="M11" s="25"/>
      <c r="N11" s="25"/>
    </row>
    <row r="12" spans="1:14" ht="57" x14ac:dyDescent="0.2">
      <c r="A12" s="1">
        <v>5100</v>
      </c>
      <c r="B12" s="1">
        <v>510</v>
      </c>
      <c r="C12" s="2">
        <v>1</v>
      </c>
      <c r="D12" s="2">
        <v>1</v>
      </c>
      <c r="E12" s="18" t="s">
        <v>235</v>
      </c>
      <c r="F12" s="2"/>
      <c r="G12" s="9">
        <v>161325.41</v>
      </c>
      <c r="H12" s="10">
        <v>106912.91</v>
      </c>
      <c r="I12" s="11">
        <f t="shared" ref="I12:I16" si="0">SUM(G12:H12)</f>
        <v>268238.32</v>
      </c>
      <c r="J12" s="24"/>
      <c r="K12" s="32" t="s">
        <v>236</v>
      </c>
    </row>
    <row r="13" spans="1:14" ht="43" x14ac:dyDescent="0.2">
      <c r="A13" s="1">
        <v>5100</v>
      </c>
      <c r="B13" s="1">
        <v>520</v>
      </c>
      <c r="C13" s="2">
        <v>1</v>
      </c>
      <c r="D13" s="2">
        <v>1</v>
      </c>
      <c r="E13" s="18" t="s">
        <v>195</v>
      </c>
      <c r="F13" s="2"/>
      <c r="G13" s="9">
        <v>116666.67</v>
      </c>
      <c r="H13" s="10">
        <v>58333.33</v>
      </c>
      <c r="I13" s="11">
        <f>SUM(G13:H13)</f>
        <v>175000</v>
      </c>
      <c r="J13" s="24"/>
      <c r="K13" s="32" t="s">
        <v>165</v>
      </c>
    </row>
    <row r="14" spans="1:14" ht="29" x14ac:dyDescent="0.2">
      <c r="A14" s="1">
        <v>6400</v>
      </c>
      <c r="B14" s="1">
        <v>390</v>
      </c>
      <c r="C14" s="2">
        <v>1</v>
      </c>
      <c r="D14" s="2">
        <v>1</v>
      </c>
      <c r="E14" s="18" t="s">
        <v>196</v>
      </c>
      <c r="F14" s="2"/>
      <c r="G14" s="9">
        <v>40000</v>
      </c>
      <c r="H14" s="10">
        <v>20000</v>
      </c>
      <c r="I14" s="11">
        <f t="shared" ref="I14:I15" si="1">SUM(G14:H14)</f>
        <v>60000</v>
      </c>
      <c r="J14" s="24"/>
      <c r="K14" s="32" t="s">
        <v>165</v>
      </c>
    </row>
    <row r="15" spans="1:14" ht="43" x14ac:dyDescent="0.2">
      <c r="A15" s="1">
        <v>5100</v>
      </c>
      <c r="B15" s="1">
        <v>520</v>
      </c>
      <c r="C15" s="2">
        <v>1</v>
      </c>
      <c r="D15" s="2">
        <v>1</v>
      </c>
      <c r="E15" s="18" t="s">
        <v>272</v>
      </c>
      <c r="F15" s="2"/>
      <c r="G15" s="9">
        <v>128155.93</v>
      </c>
      <c r="H15" s="10">
        <v>122388.64</v>
      </c>
      <c r="I15" s="11">
        <f t="shared" si="1"/>
        <v>250544.57</v>
      </c>
      <c r="J15" s="24"/>
      <c r="K15" s="32" t="s">
        <v>240</v>
      </c>
    </row>
    <row r="16" spans="1:14" ht="57" x14ac:dyDescent="0.2">
      <c r="A16" s="1">
        <v>5100</v>
      </c>
      <c r="B16" s="1">
        <v>520</v>
      </c>
      <c r="C16" s="2">
        <v>1</v>
      </c>
      <c r="D16" s="2">
        <v>1</v>
      </c>
      <c r="E16" s="18" t="s">
        <v>238</v>
      </c>
      <c r="F16" s="2"/>
      <c r="G16" s="9">
        <v>92599.92</v>
      </c>
      <c r="H16" s="10">
        <v>46299.76</v>
      </c>
      <c r="I16" s="11">
        <f t="shared" si="0"/>
        <v>138899.68</v>
      </c>
      <c r="J16" s="24">
        <f>SUM(I12:I16)</f>
        <v>892682.57000000007</v>
      </c>
      <c r="K16" s="32" t="s">
        <v>239</v>
      </c>
    </row>
    <row r="17" spans="1:13" s="19" customFormat="1" x14ac:dyDescent="0.2">
      <c r="A17" s="8"/>
      <c r="B17" s="8"/>
      <c r="C17" s="7"/>
      <c r="D17" s="7"/>
      <c r="E17" s="18"/>
      <c r="F17" s="7"/>
      <c r="G17" s="10">
        <f t="shared" ref="G17:G80" si="2">I17*0.67</f>
        <v>0</v>
      </c>
      <c r="H17" s="10">
        <f t="shared" ref="H17:H80" si="3">I17*0.33</f>
        <v>0</v>
      </c>
      <c r="I17" s="11"/>
      <c r="J17" s="24"/>
      <c r="K17" s="32"/>
      <c r="L17" s="25"/>
      <c r="M17" s="25"/>
    </row>
    <row r="18" spans="1:13" s="19" customFormat="1" x14ac:dyDescent="0.2">
      <c r="A18" s="8"/>
      <c r="B18" s="8"/>
      <c r="C18" s="7"/>
      <c r="D18" s="7"/>
      <c r="E18" s="18"/>
      <c r="F18" s="7"/>
      <c r="G18" s="10">
        <f t="shared" si="2"/>
        <v>0</v>
      </c>
      <c r="H18" s="10">
        <f t="shared" si="3"/>
        <v>0</v>
      </c>
      <c r="I18" s="11"/>
      <c r="J18" s="24"/>
      <c r="K18" s="32"/>
      <c r="L18" s="25"/>
      <c r="M18" s="25"/>
    </row>
    <row r="19" spans="1:13" s="19" customFormat="1" x14ac:dyDescent="0.2">
      <c r="A19" s="8"/>
      <c r="B19" s="8"/>
      <c r="C19" s="7"/>
      <c r="D19" s="7"/>
      <c r="E19" s="18" t="s">
        <v>84</v>
      </c>
      <c r="F19" s="7"/>
      <c r="G19" s="10">
        <f t="shared" si="2"/>
        <v>0</v>
      </c>
      <c r="H19" s="10">
        <f t="shared" si="3"/>
        <v>0</v>
      </c>
      <c r="I19" s="11"/>
      <c r="J19" s="24"/>
      <c r="K19" s="32"/>
      <c r="L19" s="25"/>
      <c r="M19" s="25"/>
    </row>
    <row r="20" spans="1:13" s="19" customFormat="1" x14ac:dyDescent="0.2">
      <c r="A20" s="8">
        <v>5100</v>
      </c>
      <c r="B20" s="8">
        <v>730</v>
      </c>
      <c r="C20" s="7">
        <v>1</v>
      </c>
      <c r="D20" s="7">
        <v>2</v>
      </c>
      <c r="E20" s="18" t="s">
        <v>60</v>
      </c>
      <c r="F20" s="7"/>
      <c r="G20" s="10">
        <f t="shared" si="2"/>
        <v>115782.70000000001</v>
      </c>
      <c r="H20" s="10">
        <f t="shared" si="3"/>
        <v>57027.3</v>
      </c>
      <c r="I20" s="11">
        <v>172810</v>
      </c>
      <c r="J20" s="24"/>
      <c r="K20" s="32"/>
    </row>
    <row r="21" spans="1:13" s="19" customFormat="1" x14ac:dyDescent="0.2">
      <c r="A21" s="8">
        <v>5100</v>
      </c>
      <c r="B21" s="8">
        <v>730</v>
      </c>
      <c r="C21" s="7">
        <v>1</v>
      </c>
      <c r="D21" s="7">
        <v>2</v>
      </c>
      <c r="E21" s="18" t="s">
        <v>61</v>
      </c>
      <c r="F21" s="7"/>
      <c r="G21" s="10">
        <f t="shared" si="2"/>
        <v>457658.24000000005</v>
      </c>
      <c r="H21" s="10">
        <f t="shared" si="3"/>
        <v>225413.76000000001</v>
      </c>
      <c r="I21" s="11">
        <v>683072</v>
      </c>
      <c r="J21" s="24"/>
      <c r="K21" s="32"/>
    </row>
    <row r="22" spans="1:13" s="19" customFormat="1" x14ac:dyDescent="0.2">
      <c r="A22" s="8">
        <v>5100</v>
      </c>
      <c r="B22" s="8">
        <v>529</v>
      </c>
      <c r="C22" s="7">
        <v>1</v>
      </c>
      <c r="D22" s="7">
        <v>2</v>
      </c>
      <c r="E22" s="18" t="s">
        <v>62</v>
      </c>
      <c r="F22" s="7"/>
      <c r="G22" s="10">
        <f t="shared" si="2"/>
        <v>243804.96000000002</v>
      </c>
      <c r="H22" s="10">
        <f t="shared" si="3"/>
        <v>120083.04000000001</v>
      </c>
      <c r="I22" s="11">
        <v>363888</v>
      </c>
      <c r="J22" s="24"/>
      <c r="K22" s="32"/>
    </row>
    <row r="23" spans="1:13" s="19" customFormat="1" x14ac:dyDescent="0.2">
      <c r="A23" s="8">
        <v>7410</v>
      </c>
      <c r="B23" s="8">
        <v>671</v>
      </c>
      <c r="C23" s="7">
        <v>1</v>
      </c>
      <c r="D23" s="7">
        <v>2</v>
      </c>
      <c r="E23" s="18" t="s">
        <v>63</v>
      </c>
      <c r="F23" s="7"/>
      <c r="G23" s="10">
        <f t="shared" si="2"/>
        <v>3145.5160000000005</v>
      </c>
      <c r="H23" s="10">
        <f t="shared" si="3"/>
        <v>1549.2840000000001</v>
      </c>
      <c r="I23" s="11">
        <v>4694.8</v>
      </c>
      <c r="J23" s="24"/>
      <c r="K23" s="32"/>
    </row>
    <row r="24" spans="1:13" s="19" customFormat="1" x14ac:dyDescent="0.2">
      <c r="A24" s="8">
        <v>5301</v>
      </c>
      <c r="B24" s="8">
        <v>510</v>
      </c>
      <c r="C24" s="7">
        <v>1</v>
      </c>
      <c r="D24" s="7">
        <v>2</v>
      </c>
      <c r="E24" s="18" t="s">
        <v>64</v>
      </c>
      <c r="F24" s="7"/>
      <c r="G24" s="10">
        <f t="shared" si="2"/>
        <v>4024.0200000000004</v>
      </c>
      <c r="H24" s="10">
        <f t="shared" si="3"/>
        <v>1981.98</v>
      </c>
      <c r="I24" s="11">
        <v>6006</v>
      </c>
      <c r="J24" s="24"/>
      <c r="K24" s="32"/>
    </row>
    <row r="25" spans="1:13" s="19" customFormat="1" x14ac:dyDescent="0.2">
      <c r="A25" s="8">
        <v>5100</v>
      </c>
      <c r="B25" s="8">
        <v>390</v>
      </c>
      <c r="C25" s="7">
        <v>1</v>
      </c>
      <c r="D25" s="7">
        <v>2</v>
      </c>
      <c r="E25" s="18" t="s">
        <v>65</v>
      </c>
      <c r="F25" s="7"/>
      <c r="G25" s="10">
        <f t="shared" si="2"/>
        <v>36431.25</v>
      </c>
      <c r="H25" s="10">
        <f t="shared" si="3"/>
        <v>17943.75</v>
      </c>
      <c r="I25" s="11">
        <v>54375</v>
      </c>
      <c r="J25" s="24"/>
      <c r="K25" s="32"/>
    </row>
    <row r="26" spans="1:13" s="19" customFormat="1" x14ac:dyDescent="0.2">
      <c r="A26" s="8">
        <v>6400</v>
      </c>
      <c r="B26" s="8">
        <v>330</v>
      </c>
      <c r="C26" s="7">
        <v>1</v>
      </c>
      <c r="D26" s="7">
        <v>2</v>
      </c>
      <c r="E26" s="18" t="s">
        <v>66</v>
      </c>
      <c r="F26" s="7"/>
      <c r="G26" s="10">
        <f t="shared" si="2"/>
        <v>72360</v>
      </c>
      <c r="H26" s="10">
        <f t="shared" si="3"/>
        <v>35640</v>
      </c>
      <c r="I26" s="11">
        <v>108000</v>
      </c>
      <c r="J26" s="24"/>
      <c r="K26" s="32"/>
    </row>
    <row r="27" spans="1:13" s="19" customFormat="1" x14ac:dyDescent="0.2">
      <c r="A27" s="8">
        <v>6400</v>
      </c>
      <c r="B27" s="8">
        <v>330</v>
      </c>
      <c r="C27" s="7">
        <v>1</v>
      </c>
      <c r="D27" s="7">
        <v>2</v>
      </c>
      <c r="E27" s="18" t="s">
        <v>67</v>
      </c>
      <c r="F27" s="7"/>
      <c r="G27" s="10">
        <f t="shared" si="2"/>
        <v>39236.54</v>
      </c>
      <c r="H27" s="10">
        <f t="shared" si="3"/>
        <v>19325.46</v>
      </c>
      <c r="I27" s="11">
        <v>58562</v>
      </c>
      <c r="J27" s="24"/>
      <c r="K27" s="32"/>
    </row>
    <row r="28" spans="1:13" s="19" customFormat="1" x14ac:dyDescent="0.2">
      <c r="A28" s="8">
        <v>6300</v>
      </c>
      <c r="B28" s="8">
        <v>100</v>
      </c>
      <c r="C28" s="7">
        <v>1</v>
      </c>
      <c r="D28" s="7">
        <v>2</v>
      </c>
      <c r="E28" s="18" t="s">
        <v>221</v>
      </c>
      <c r="F28" s="7">
        <v>6</v>
      </c>
      <c r="G28" s="10">
        <f t="shared" si="2"/>
        <v>335000</v>
      </c>
      <c r="H28" s="10">
        <f t="shared" si="3"/>
        <v>165000</v>
      </c>
      <c r="I28" s="11">
        <v>500000</v>
      </c>
      <c r="J28" s="24"/>
      <c r="K28" s="32"/>
    </row>
    <row r="29" spans="1:13" s="19" customFormat="1" x14ac:dyDescent="0.2">
      <c r="A29" s="8">
        <v>6300</v>
      </c>
      <c r="B29" s="8">
        <v>210</v>
      </c>
      <c r="C29" s="7">
        <v>1</v>
      </c>
      <c r="D29" s="7">
        <v>2</v>
      </c>
      <c r="E29" s="18" t="s">
        <v>15</v>
      </c>
      <c r="F29" s="7">
        <v>6</v>
      </c>
      <c r="G29" s="10">
        <f t="shared" si="2"/>
        <v>36247</v>
      </c>
      <c r="H29" s="10">
        <f t="shared" si="3"/>
        <v>17853</v>
      </c>
      <c r="I29" s="11">
        <v>54100</v>
      </c>
      <c r="J29" s="24"/>
      <c r="K29" s="32"/>
    </row>
    <row r="30" spans="1:13" s="19" customFormat="1" x14ac:dyDescent="0.2">
      <c r="A30" s="8">
        <v>6300</v>
      </c>
      <c r="B30" s="8">
        <v>220</v>
      </c>
      <c r="C30" s="7">
        <v>1</v>
      </c>
      <c r="D30" s="7">
        <v>2</v>
      </c>
      <c r="E30" s="18" t="s">
        <v>16</v>
      </c>
      <c r="F30" s="7">
        <v>6</v>
      </c>
      <c r="G30" s="10">
        <f t="shared" si="2"/>
        <v>25627.5</v>
      </c>
      <c r="H30" s="10">
        <f t="shared" si="3"/>
        <v>12622.5</v>
      </c>
      <c r="I30" s="11">
        <v>38250</v>
      </c>
      <c r="J30" s="24"/>
      <c r="K30" s="32"/>
    </row>
    <row r="31" spans="1:13" s="19" customFormat="1" x14ac:dyDescent="0.2">
      <c r="A31" s="8">
        <v>6300</v>
      </c>
      <c r="B31" s="8">
        <v>230</v>
      </c>
      <c r="C31" s="7">
        <v>1</v>
      </c>
      <c r="D31" s="7">
        <v>2</v>
      </c>
      <c r="E31" s="18" t="s">
        <v>18</v>
      </c>
      <c r="F31" s="7">
        <v>6</v>
      </c>
      <c r="G31" s="10">
        <f t="shared" si="2"/>
        <v>57465.9</v>
      </c>
      <c r="H31" s="10">
        <f t="shared" si="3"/>
        <v>28304.100000000002</v>
      </c>
      <c r="I31" s="11">
        <v>85770</v>
      </c>
      <c r="J31" s="24"/>
      <c r="K31" s="32"/>
    </row>
    <row r="32" spans="1:13" s="19" customFormat="1" x14ac:dyDescent="0.2">
      <c r="A32" s="8">
        <v>6300</v>
      </c>
      <c r="B32" s="8">
        <v>240</v>
      </c>
      <c r="C32" s="7">
        <v>1</v>
      </c>
      <c r="D32" s="7">
        <v>2</v>
      </c>
      <c r="E32" s="18" t="s">
        <v>17</v>
      </c>
      <c r="F32" s="7">
        <v>6</v>
      </c>
      <c r="G32" s="10">
        <f t="shared" si="2"/>
        <v>2043.5000000000002</v>
      </c>
      <c r="H32" s="10">
        <f t="shared" si="3"/>
        <v>1006.5</v>
      </c>
      <c r="I32" s="11">
        <v>3050</v>
      </c>
      <c r="J32" s="24"/>
      <c r="K32" s="32"/>
    </row>
    <row r="33" spans="1:14" s="19" customFormat="1" x14ac:dyDescent="0.2">
      <c r="A33" s="31"/>
      <c r="B33" s="31"/>
      <c r="C33" s="31"/>
      <c r="D33" s="31"/>
      <c r="E33" s="18" t="s">
        <v>85</v>
      </c>
      <c r="F33" s="7"/>
      <c r="G33" s="10">
        <f t="shared" si="2"/>
        <v>0</v>
      </c>
      <c r="H33" s="10">
        <f t="shared" si="3"/>
        <v>0</v>
      </c>
      <c r="I33" s="11"/>
      <c r="J33" s="24"/>
      <c r="K33" s="32"/>
      <c r="L33" s="25"/>
      <c r="M33" s="25"/>
    </row>
    <row r="34" spans="1:14" s="19" customFormat="1" x14ac:dyDescent="0.2">
      <c r="A34" s="8">
        <v>5100</v>
      </c>
      <c r="B34" s="8">
        <v>730</v>
      </c>
      <c r="C34" s="7">
        <v>1</v>
      </c>
      <c r="D34" s="7">
        <v>2</v>
      </c>
      <c r="E34" s="18" t="s">
        <v>69</v>
      </c>
      <c r="F34" s="7"/>
      <c r="G34" s="10">
        <f t="shared" si="2"/>
        <v>15611.000000000002</v>
      </c>
      <c r="H34" s="10">
        <f t="shared" si="3"/>
        <v>7689</v>
      </c>
      <c r="I34" s="11">
        <v>23300</v>
      </c>
      <c r="J34" s="24"/>
      <c r="K34" s="32"/>
    </row>
    <row r="35" spans="1:14" s="19" customFormat="1" x14ac:dyDescent="0.2">
      <c r="A35" s="8">
        <v>5100</v>
      </c>
      <c r="B35" s="8">
        <v>730</v>
      </c>
      <c r="C35" s="7">
        <v>1</v>
      </c>
      <c r="D35" s="7">
        <v>2</v>
      </c>
      <c r="E35" s="18" t="s">
        <v>70</v>
      </c>
      <c r="F35" s="7"/>
      <c r="G35" s="10">
        <f t="shared" si="2"/>
        <v>50652</v>
      </c>
      <c r="H35" s="10">
        <f t="shared" si="3"/>
        <v>24948</v>
      </c>
      <c r="I35" s="11">
        <v>75600</v>
      </c>
      <c r="J35" s="24"/>
      <c r="K35" s="32"/>
      <c r="L35" s="24"/>
      <c r="M35" s="24"/>
    </row>
    <row r="36" spans="1:14" s="19" customFormat="1" x14ac:dyDescent="0.2">
      <c r="A36" s="8">
        <v>6400</v>
      </c>
      <c r="B36" s="8">
        <v>330</v>
      </c>
      <c r="C36" s="7">
        <v>1</v>
      </c>
      <c r="D36" s="7">
        <v>2</v>
      </c>
      <c r="E36" s="18" t="s">
        <v>71</v>
      </c>
      <c r="F36" s="7"/>
      <c r="G36" s="10">
        <f t="shared" si="2"/>
        <v>14070</v>
      </c>
      <c r="H36" s="10">
        <f t="shared" si="3"/>
        <v>6930</v>
      </c>
      <c r="I36" s="11">
        <v>21000</v>
      </c>
      <c r="J36" s="24"/>
      <c r="K36" s="32"/>
      <c r="L36" s="24"/>
      <c r="M36" s="24"/>
    </row>
    <row r="37" spans="1:14" s="19" customFormat="1" x14ac:dyDescent="0.2">
      <c r="A37" s="8">
        <v>5100</v>
      </c>
      <c r="B37" s="8">
        <v>529</v>
      </c>
      <c r="C37" s="7">
        <v>1</v>
      </c>
      <c r="D37" s="7">
        <v>2</v>
      </c>
      <c r="E37" s="18" t="s">
        <v>173</v>
      </c>
      <c r="F37" s="7"/>
      <c r="G37" s="10">
        <f t="shared" si="2"/>
        <v>20100</v>
      </c>
      <c r="H37" s="10">
        <f t="shared" si="3"/>
        <v>9900</v>
      </c>
      <c r="I37" s="11">
        <v>30000</v>
      </c>
      <c r="J37" s="24"/>
      <c r="K37" s="32"/>
      <c r="L37" s="24"/>
      <c r="M37" s="24"/>
    </row>
    <row r="38" spans="1:14" s="19" customFormat="1" x14ac:dyDescent="0.2">
      <c r="A38" s="8">
        <v>6300</v>
      </c>
      <c r="B38" s="8">
        <v>100</v>
      </c>
      <c r="C38" s="7">
        <v>1</v>
      </c>
      <c r="D38" s="7">
        <v>2</v>
      </c>
      <c r="E38" s="18" t="s">
        <v>68</v>
      </c>
      <c r="F38" s="7">
        <v>1</v>
      </c>
      <c r="G38" s="10">
        <f t="shared" si="2"/>
        <v>67000</v>
      </c>
      <c r="H38" s="10">
        <f t="shared" si="3"/>
        <v>33000</v>
      </c>
      <c r="I38" s="11">
        <v>100000</v>
      </c>
      <c r="J38" s="24"/>
      <c r="K38" s="32"/>
      <c r="L38" s="24"/>
      <c r="M38" s="24"/>
    </row>
    <row r="39" spans="1:14" s="19" customFormat="1" x14ac:dyDescent="0.2">
      <c r="A39" s="8">
        <v>6300</v>
      </c>
      <c r="B39" s="8">
        <v>210</v>
      </c>
      <c r="C39" s="7">
        <v>1</v>
      </c>
      <c r="D39" s="7">
        <v>2</v>
      </c>
      <c r="E39" s="18" t="s">
        <v>15</v>
      </c>
      <c r="F39" s="7">
        <v>1</v>
      </c>
      <c r="G39" s="10">
        <f t="shared" si="2"/>
        <v>7249.4000000000005</v>
      </c>
      <c r="H39" s="10">
        <f t="shared" si="3"/>
        <v>3570.6000000000004</v>
      </c>
      <c r="I39" s="11">
        <v>10820</v>
      </c>
      <c r="J39" s="24"/>
      <c r="K39" s="32"/>
      <c r="L39" s="24"/>
      <c r="M39" s="24"/>
    </row>
    <row r="40" spans="1:14" s="19" customFormat="1" x14ac:dyDescent="0.2">
      <c r="A40" s="8">
        <v>6300</v>
      </c>
      <c r="B40" s="8">
        <v>220</v>
      </c>
      <c r="C40" s="7">
        <v>1</v>
      </c>
      <c r="D40" s="7">
        <v>2</v>
      </c>
      <c r="E40" s="18" t="s">
        <v>16</v>
      </c>
      <c r="F40" s="7">
        <v>1</v>
      </c>
      <c r="G40" s="10">
        <f t="shared" si="2"/>
        <v>5125.5</v>
      </c>
      <c r="H40" s="10">
        <f t="shared" si="3"/>
        <v>2524.5</v>
      </c>
      <c r="I40" s="11">
        <v>7650</v>
      </c>
      <c r="J40" s="24"/>
      <c r="K40" s="32"/>
      <c r="L40" s="24"/>
      <c r="M40" s="24"/>
    </row>
    <row r="41" spans="1:14" s="19" customFormat="1" x14ac:dyDescent="0.2">
      <c r="A41" s="8">
        <v>6300</v>
      </c>
      <c r="B41" s="8">
        <v>230</v>
      </c>
      <c r="C41" s="7">
        <v>1</v>
      </c>
      <c r="D41" s="7">
        <v>2</v>
      </c>
      <c r="E41" s="18" t="s">
        <v>18</v>
      </c>
      <c r="F41" s="7">
        <v>1</v>
      </c>
      <c r="G41" s="10">
        <f t="shared" si="2"/>
        <v>11493.18</v>
      </c>
      <c r="H41" s="10">
        <f t="shared" si="3"/>
        <v>5660.8200000000006</v>
      </c>
      <c r="I41" s="11">
        <v>17154</v>
      </c>
      <c r="J41" s="24"/>
      <c r="K41" s="32"/>
      <c r="M41" s="24"/>
    </row>
    <row r="42" spans="1:14" s="19" customFormat="1" x14ac:dyDescent="0.2">
      <c r="A42" s="8">
        <v>6300</v>
      </c>
      <c r="B42" s="8">
        <v>240</v>
      </c>
      <c r="C42" s="7">
        <v>1</v>
      </c>
      <c r="D42" s="7">
        <v>2</v>
      </c>
      <c r="E42" s="18" t="s">
        <v>17</v>
      </c>
      <c r="F42" s="7">
        <v>1</v>
      </c>
      <c r="G42" s="10">
        <f t="shared" si="2"/>
        <v>408.70000000000005</v>
      </c>
      <c r="H42" s="10">
        <f t="shared" si="3"/>
        <v>201.3</v>
      </c>
      <c r="I42" s="11">
        <v>610</v>
      </c>
      <c r="J42" s="24"/>
      <c r="K42" s="32"/>
      <c r="L42" s="24"/>
      <c r="M42" s="24"/>
    </row>
    <row r="43" spans="1:14" s="19" customFormat="1" x14ac:dyDescent="0.2">
      <c r="A43" s="8">
        <v>6400</v>
      </c>
      <c r="B43" s="8">
        <v>330</v>
      </c>
      <c r="C43" s="7">
        <v>1</v>
      </c>
      <c r="D43" s="7">
        <v>2</v>
      </c>
      <c r="E43" s="18" t="s">
        <v>66</v>
      </c>
      <c r="F43" s="7"/>
      <c r="G43" s="10">
        <f t="shared" si="2"/>
        <v>26130</v>
      </c>
      <c r="H43" s="10">
        <f t="shared" si="3"/>
        <v>12870</v>
      </c>
      <c r="I43" s="11">
        <v>39000</v>
      </c>
      <c r="J43" s="24">
        <f>SUM(I20:I43)</f>
        <v>2457711.7999999998</v>
      </c>
      <c r="K43" s="32"/>
      <c r="L43" s="24"/>
      <c r="M43" s="24"/>
    </row>
    <row r="44" spans="1:14" s="19" customFormat="1" x14ac:dyDescent="0.2">
      <c r="A44" s="31"/>
      <c r="B44" s="31"/>
      <c r="C44" s="31"/>
      <c r="D44" s="31"/>
      <c r="E44" s="18"/>
      <c r="F44" s="7"/>
      <c r="G44" s="10">
        <f t="shared" si="2"/>
        <v>0</v>
      </c>
      <c r="H44" s="10">
        <f t="shared" si="3"/>
        <v>0</v>
      </c>
      <c r="I44" s="31"/>
      <c r="J44" s="38"/>
      <c r="K44" s="32"/>
      <c r="L44" s="24"/>
      <c r="M44" s="24"/>
      <c r="N44" s="25"/>
    </row>
    <row r="45" spans="1:14" s="19" customFormat="1" ht="29" x14ac:dyDescent="0.2">
      <c r="A45" s="8">
        <v>5000</v>
      </c>
      <c r="B45" s="8">
        <v>753</v>
      </c>
      <c r="C45" s="7">
        <v>1</v>
      </c>
      <c r="D45" s="7">
        <v>3</v>
      </c>
      <c r="E45" s="18" t="s">
        <v>283</v>
      </c>
      <c r="F45" s="7"/>
      <c r="G45" s="10">
        <f t="shared" si="2"/>
        <v>1152400</v>
      </c>
      <c r="H45" s="10">
        <f t="shared" si="3"/>
        <v>567600</v>
      </c>
      <c r="I45" s="11">
        <v>1720000</v>
      </c>
      <c r="J45" s="24"/>
      <c r="K45" s="32"/>
    </row>
    <row r="46" spans="1:14" s="19" customFormat="1" x14ac:dyDescent="0.2">
      <c r="A46" s="8">
        <v>5000</v>
      </c>
      <c r="B46" s="8">
        <v>220</v>
      </c>
      <c r="C46" s="7">
        <v>1</v>
      </c>
      <c r="D46" s="7">
        <v>3</v>
      </c>
      <c r="E46" s="18" t="s">
        <v>16</v>
      </c>
      <c r="F46" s="7"/>
      <c r="G46" s="10">
        <f t="shared" si="2"/>
        <v>88158.6</v>
      </c>
      <c r="H46" s="10">
        <f t="shared" si="3"/>
        <v>43421.4</v>
      </c>
      <c r="I46" s="11">
        <v>131580</v>
      </c>
      <c r="J46" s="24"/>
      <c r="K46" s="32"/>
    </row>
    <row r="47" spans="1:14" s="19" customFormat="1" x14ac:dyDescent="0.2">
      <c r="A47" s="8">
        <v>5000</v>
      </c>
      <c r="B47" s="8">
        <v>240</v>
      </c>
      <c r="C47" s="7">
        <v>1</v>
      </c>
      <c r="D47" s="7">
        <v>3</v>
      </c>
      <c r="E47" s="18" t="s">
        <v>17</v>
      </c>
      <c r="F47" s="7"/>
      <c r="G47" s="10">
        <f t="shared" si="2"/>
        <v>7029.64</v>
      </c>
      <c r="H47" s="10">
        <f t="shared" si="3"/>
        <v>3462.36</v>
      </c>
      <c r="I47" s="11">
        <v>10492</v>
      </c>
      <c r="J47" s="24">
        <f>SUM(I45:I47)</f>
        <v>1862072</v>
      </c>
      <c r="K47" s="32"/>
      <c r="L47" s="25"/>
      <c r="M47" s="25"/>
      <c r="N47" s="25"/>
    </row>
    <row r="48" spans="1:14" s="19" customFormat="1" x14ac:dyDescent="0.2">
      <c r="A48" s="8"/>
      <c r="B48" s="8"/>
      <c r="C48" s="7"/>
      <c r="D48" s="30"/>
      <c r="E48" s="18"/>
      <c r="F48" s="7"/>
      <c r="G48" s="10">
        <f t="shared" si="2"/>
        <v>0</v>
      </c>
      <c r="H48" s="10">
        <f t="shared" si="3"/>
        <v>0</v>
      </c>
      <c r="I48" s="11"/>
      <c r="J48" s="24"/>
      <c r="K48" s="32"/>
      <c r="L48" s="25"/>
      <c r="M48" s="25"/>
    </row>
    <row r="49" spans="1:15" s="19" customFormat="1" x14ac:dyDescent="0.2">
      <c r="A49" s="8"/>
      <c r="B49" s="8"/>
      <c r="C49" s="7"/>
      <c r="D49" s="7"/>
      <c r="E49" s="20" t="s">
        <v>86</v>
      </c>
      <c r="F49" s="7"/>
      <c r="G49" s="10">
        <f t="shared" si="2"/>
        <v>0</v>
      </c>
      <c r="H49" s="10">
        <f t="shared" si="3"/>
        <v>0</v>
      </c>
      <c r="I49" s="11"/>
      <c r="J49" s="24"/>
      <c r="K49" s="32"/>
      <c r="L49" s="24"/>
      <c r="M49" s="24"/>
    </row>
    <row r="50" spans="1:15" x14ac:dyDescent="0.2">
      <c r="A50" s="1">
        <v>6300</v>
      </c>
      <c r="B50" s="1">
        <v>130</v>
      </c>
      <c r="C50" s="2">
        <v>1</v>
      </c>
      <c r="D50" s="2">
        <v>4</v>
      </c>
      <c r="E50" s="18" t="s">
        <v>40</v>
      </c>
      <c r="F50" s="27" t="s">
        <v>220</v>
      </c>
      <c r="G50" s="10">
        <f t="shared" si="2"/>
        <v>589600</v>
      </c>
      <c r="H50" s="10">
        <f t="shared" si="3"/>
        <v>290400</v>
      </c>
      <c r="I50" s="11">
        <v>880000</v>
      </c>
      <c r="J50" s="24"/>
      <c r="K50" s="32"/>
      <c r="L50" s="25"/>
      <c r="M50" s="25"/>
      <c r="N50" s="19"/>
      <c r="O50" s="19"/>
    </row>
    <row r="51" spans="1:15" x14ac:dyDescent="0.2">
      <c r="A51" s="1">
        <v>6300</v>
      </c>
      <c r="B51" s="1">
        <v>210</v>
      </c>
      <c r="C51" s="2">
        <v>1</v>
      </c>
      <c r="D51" s="2">
        <v>4</v>
      </c>
      <c r="E51" s="18" t="s">
        <v>15</v>
      </c>
      <c r="F51" s="27" t="s">
        <v>220</v>
      </c>
      <c r="G51" s="10">
        <f t="shared" si="2"/>
        <v>63794.720000000001</v>
      </c>
      <c r="H51" s="10">
        <f t="shared" si="3"/>
        <v>31421.280000000002</v>
      </c>
      <c r="I51" s="11">
        <v>95216</v>
      </c>
      <c r="J51" s="24"/>
      <c r="K51" s="32"/>
      <c r="L51" s="25"/>
      <c r="M51" s="25"/>
      <c r="N51" s="19"/>
      <c r="O51" s="19"/>
    </row>
    <row r="52" spans="1:15" x14ac:dyDescent="0.2">
      <c r="A52" s="1">
        <v>6300</v>
      </c>
      <c r="B52" s="1">
        <v>220</v>
      </c>
      <c r="C52" s="2">
        <v>1</v>
      </c>
      <c r="D52" s="2">
        <v>4</v>
      </c>
      <c r="E52" s="18" t="s">
        <v>16</v>
      </c>
      <c r="F52" s="27" t="s">
        <v>220</v>
      </c>
      <c r="G52" s="10">
        <f t="shared" si="2"/>
        <v>45104.4</v>
      </c>
      <c r="H52" s="10">
        <f t="shared" si="3"/>
        <v>22215.600000000002</v>
      </c>
      <c r="I52" s="11">
        <v>67320</v>
      </c>
      <c r="J52" s="24"/>
      <c r="K52" s="32"/>
      <c r="L52" s="25"/>
      <c r="M52" s="25"/>
      <c r="N52" s="19"/>
      <c r="O52" s="19"/>
    </row>
    <row r="53" spans="1:15" x14ac:dyDescent="0.2">
      <c r="A53" s="1">
        <v>6300</v>
      </c>
      <c r="B53" s="1">
        <v>230</v>
      </c>
      <c r="C53" s="2">
        <v>1</v>
      </c>
      <c r="D53" s="2">
        <v>4</v>
      </c>
      <c r="E53" s="18" t="s">
        <v>279</v>
      </c>
      <c r="F53" s="27" t="s">
        <v>220</v>
      </c>
      <c r="G53" s="10">
        <f t="shared" si="2"/>
        <v>102062.976</v>
      </c>
      <c r="H53" s="10">
        <f t="shared" si="3"/>
        <v>50269.824000000001</v>
      </c>
      <c r="I53" s="11">
        <v>152332.79999999999</v>
      </c>
      <c r="J53" s="24"/>
      <c r="K53" s="32"/>
      <c r="L53" s="25"/>
      <c r="M53" s="25"/>
      <c r="N53" s="19"/>
      <c r="O53" s="19"/>
    </row>
    <row r="54" spans="1:15" x14ac:dyDescent="0.2">
      <c r="A54" s="1">
        <v>6300</v>
      </c>
      <c r="B54" s="1">
        <v>240</v>
      </c>
      <c r="C54" s="2">
        <v>1</v>
      </c>
      <c r="D54" s="2">
        <v>4</v>
      </c>
      <c r="E54" s="18" t="s">
        <v>17</v>
      </c>
      <c r="F54" s="27" t="s">
        <v>220</v>
      </c>
      <c r="G54" s="10">
        <f t="shared" si="2"/>
        <v>3596.5600000000004</v>
      </c>
      <c r="H54" s="10">
        <f t="shared" si="3"/>
        <v>1771.44</v>
      </c>
      <c r="I54" s="11">
        <v>5368</v>
      </c>
      <c r="J54" s="24"/>
      <c r="K54" s="32"/>
      <c r="L54" s="25"/>
      <c r="M54" s="25"/>
      <c r="N54" s="19"/>
      <c r="O54" s="19"/>
    </row>
    <row r="55" spans="1:15" x14ac:dyDescent="0.2">
      <c r="A55" s="1">
        <v>5100</v>
      </c>
      <c r="B55" s="1">
        <v>120</v>
      </c>
      <c r="C55" s="2">
        <v>1</v>
      </c>
      <c r="D55" s="2">
        <v>4</v>
      </c>
      <c r="E55" s="18" t="s">
        <v>87</v>
      </c>
      <c r="F55" s="21"/>
      <c r="G55" s="10">
        <f t="shared" si="2"/>
        <v>192960</v>
      </c>
      <c r="H55" s="10">
        <f t="shared" si="3"/>
        <v>95040</v>
      </c>
      <c r="I55" s="11">
        <v>288000</v>
      </c>
      <c r="J55" s="24"/>
      <c r="K55" s="32"/>
      <c r="L55" s="25"/>
      <c r="M55" s="25"/>
      <c r="N55" s="19"/>
      <c r="O55" s="19"/>
    </row>
    <row r="56" spans="1:15" x14ac:dyDescent="0.2">
      <c r="A56" s="1">
        <v>5100</v>
      </c>
      <c r="B56" s="1">
        <v>210</v>
      </c>
      <c r="C56" s="2">
        <v>1</v>
      </c>
      <c r="D56" s="2">
        <v>4</v>
      </c>
      <c r="E56" s="18" t="s">
        <v>15</v>
      </c>
      <c r="F56" s="21"/>
      <c r="G56" s="10">
        <f t="shared" si="2"/>
        <v>20878.272000000004</v>
      </c>
      <c r="H56" s="10">
        <f t="shared" si="3"/>
        <v>10283.328000000001</v>
      </c>
      <c r="I56" s="11">
        <v>31161.600000000002</v>
      </c>
      <c r="J56" s="24"/>
      <c r="K56" s="32"/>
      <c r="L56" s="25"/>
      <c r="M56" s="25"/>
      <c r="N56" s="19"/>
      <c r="O56" s="19"/>
    </row>
    <row r="57" spans="1:15" x14ac:dyDescent="0.2">
      <c r="A57" s="1">
        <v>5100</v>
      </c>
      <c r="B57" s="1">
        <v>220</v>
      </c>
      <c r="C57" s="2">
        <v>1</v>
      </c>
      <c r="D57" s="2">
        <v>4</v>
      </c>
      <c r="E57" s="18" t="s">
        <v>16</v>
      </c>
      <c r="F57" s="21"/>
      <c r="G57" s="10">
        <f t="shared" si="2"/>
        <v>14761.44</v>
      </c>
      <c r="H57" s="10">
        <f t="shared" si="3"/>
        <v>7270.56</v>
      </c>
      <c r="I57" s="11">
        <v>22032</v>
      </c>
      <c r="J57" s="24"/>
      <c r="K57" s="32"/>
      <c r="L57" s="25"/>
      <c r="M57" s="25"/>
      <c r="N57" s="19"/>
      <c r="O57" s="19"/>
    </row>
    <row r="58" spans="1:15" x14ac:dyDescent="0.2">
      <c r="A58" s="1">
        <v>5100</v>
      </c>
      <c r="B58" s="1">
        <v>240</v>
      </c>
      <c r="C58" s="2">
        <v>1</v>
      </c>
      <c r="D58" s="2">
        <v>4</v>
      </c>
      <c r="E58" s="18" t="s">
        <v>17</v>
      </c>
      <c r="F58" s="21"/>
      <c r="G58" s="10">
        <f t="shared" si="2"/>
        <v>1177.056</v>
      </c>
      <c r="H58" s="10">
        <f t="shared" si="3"/>
        <v>579.74400000000003</v>
      </c>
      <c r="I58" s="11">
        <v>1756.8</v>
      </c>
      <c r="J58" s="24"/>
      <c r="K58" s="32"/>
      <c r="L58" s="25"/>
      <c r="M58" s="25"/>
      <c r="N58" s="19"/>
      <c r="O58" s="19"/>
    </row>
    <row r="59" spans="1:15" x14ac:dyDescent="0.2">
      <c r="A59" s="1">
        <v>6400</v>
      </c>
      <c r="B59" s="1">
        <v>730</v>
      </c>
      <c r="C59" s="2">
        <v>1</v>
      </c>
      <c r="D59" s="2">
        <v>4</v>
      </c>
      <c r="E59" s="18" t="s">
        <v>41</v>
      </c>
      <c r="F59" s="21"/>
      <c r="G59" s="10">
        <f t="shared" si="2"/>
        <v>12328</v>
      </c>
      <c r="H59" s="10">
        <f t="shared" si="3"/>
        <v>6072</v>
      </c>
      <c r="I59" s="11">
        <v>18400</v>
      </c>
      <c r="J59" s="24"/>
      <c r="K59" s="32"/>
      <c r="L59" s="25"/>
      <c r="M59" s="25"/>
      <c r="N59" s="19"/>
      <c r="O59" s="19"/>
    </row>
    <row r="60" spans="1:15" x14ac:dyDescent="0.2">
      <c r="A60" s="1">
        <v>6150</v>
      </c>
      <c r="B60" s="1">
        <v>120</v>
      </c>
      <c r="C60" s="2">
        <v>1</v>
      </c>
      <c r="D60" s="2">
        <v>4</v>
      </c>
      <c r="E60" s="18" t="s">
        <v>88</v>
      </c>
      <c r="F60" s="21"/>
      <c r="G60" s="10">
        <f t="shared" si="2"/>
        <v>8683.2000000000007</v>
      </c>
      <c r="H60" s="10">
        <f t="shared" si="3"/>
        <v>4276.8</v>
      </c>
      <c r="I60" s="11">
        <v>12960</v>
      </c>
      <c r="J60" s="24"/>
      <c r="K60" s="32"/>
      <c r="L60" s="25"/>
      <c r="M60" s="25"/>
      <c r="N60" s="19"/>
      <c r="O60" s="19"/>
    </row>
    <row r="61" spans="1:15" x14ac:dyDescent="0.2">
      <c r="A61" s="1">
        <v>6150</v>
      </c>
      <c r="B61" s="1">
        <v>210</v>
      </c>
      <c r="C61" s="2">
        <v>1</v>
      </c>
      <c r="D61" s="2">
        <v>4</v>
      </c>
      <c r="E61" s="18" t="s">
        <v>15</v>
      </c>
      <c r="F61" s="21"/>
      <c r="G61" s="10">
        <f t="shared" si="2"/>
        <v>939.52224000000012</v>
      </c>
      <c r="H61" s="10">
        <f t="shared" si="3"/>
        <v>462.74976000000009</v>
      </c>
      <c r="I61" s="11">
        <v>1402.2720000000002</v>
      </c>
      <c r="J61" s="24"/>
      <c r="K61" s="32"/>
      <c r="L61" s="25"/>
      <c r="M61" s="25"/>
      <c r="N61" s="19"/>
      <c r="O61" s="19"/>
    </row>
    <row r="62" spans="1:15" x14ac:dyDescent="0.2">
      <c r="A62" s="1">
        <v>6150</v>
      </c>
      <c r="B62" s="1">
        <v>220</v>
      </c>
      <c r="C62" s="2">
        <v>1</v>
      </c>
      <c r="D62" s="2">
        <v>4</v>
      </c>
      <c r="E62" s="18" t="s">
        <v>16</v>
      </c>
      <c r="F62" s="21"/>
      <c r="G62" s="10">
        <f t="shared" si="2"/>
        <v>664.26480000000004</v>
      </c>
      <c r="H62" s="10">
        <f t="shared" si="3"/>
        <v>327.17520000000002</v>
      </c>
      <c r="I62" s="11">
        <v>991.43999999999994</v>
      </c>
      <c r="J62" s="24"/>
      <c r="K62" s="32"/>
      <c r="L62" s="25"/>
      <c r="M62" s="25"/>
      <c r="N62" s="19"/>
      <c r="O62" s="19"/>
    </row>
    <row r="63" spans="1:15" x14ac:dyDescent="0.2">
      <c r="A63" s="1">
        <v>6150</v>
      </c>
      <c r="B63" s="1">
        <v>240</v>
      </c>
      <c r="C63" s="2">
        <v>1</v>
      </c>
      <c r="D63" s="2">
        <v>4</v>
      </c>
      <c r="E63" s="18" t="s">
        <v>17</v>
      </c>
      <c r="F63" s="21"/>
      <c r="G63" s="10">
        <f t="shared" si="2"/>
        <v>52.96752</v>
      </c>
      <c r="H63" s="10">
        <f t="shared" si="3"/>
        <v>26.088480000000001</v>
      </c>
      <c r="I63" s="11">
        <v>79.055999999999997</v>
      </c>
      <c r="J63" s="24"/>
      <c r="K63" s="32"/>
      <c r="L63" s="25"/>
      <c r="M63" s="25"/>
      <c r="N63" s="19"/>
      <c r="O63" s="19"/>
    </row>
    <row r="64" spans="1:15" x14ac:dyDescent="0.2">
      <c r="A64" s="1">
        <v>6150</v>
      </c>
      <c r="B64" s="1">
        <v>520</v>
      </c>
      <c r="C64" s="2">
        <v>1</v>
      </c>
      <c r="D64" s="2">
        <v>4</v>
      </c>
      <c r="E64" s="18" t="s">
        <v>89</v>
      </c>
      <c r="F64" s="21"/>
      <c r="G64" s="10">
        <f t="shared" si="2"/>
        <v>16620.421999999999</v>
      </c>
      <c r="H64" s="10">
        <f t="shared" si="3"/>
        <v>8186.1779999999999</v>
      </c>
      <c r="I64" s="11">
        <v>24806.6</v>
      </c>
      <c r="J64" s="24">
        <f>SUM(I50:I64)</f>
        <v>1601826.5680000004</v>
      </c>
      <c r="K64" s="32"/>
      <c r="L64" s="25"/>
      <c r="M64" s="25"/>
      <c r="N64" s="25"/>
      <c r="O64" s="19"/>
    </row>
    <row r="65" spans="1:15" x14ac:dyDescent="0.2">
      <c r="A65" s="1"/>
      <c r="B65" s="1"/>
      <c r="C65" s="2"/>
      <c r="D65" s="2"/>
      <c r="E65" s="21"/>
      <c r="F65" s="21"/>
      <c r="G65" s="10">
        <f t="shared" si="2"/>
        <v>0</v>
      </c>
      <c r="H65" s="10">
        <f t="shared" si="3"/>
        <v>0</v>
      </c>
      <c r="I65" s="11"/>
      <c r="J65" s="24"/>
      <c r="K65" s="32"/>
      <c r="L65" s="19"/>
      <c r="M65" s="19"/>
      <c r="N65" s="19"/>
      <c r="O65" s="19"/>
    </row>
    <row r="66" spans="1:15" x14ac:dyDescent="0.2">
      <c r="A66" s="1"/>
      <c r="B66" s="1"/>
      <c r="C66" s="2"/>
      <c r="D66" s="2"/>
      <c r="E66" s="21"/>
      <c r="F66" s="2"/>
      <c r="G66" s="10">
        <f t="shared" si="2"/>
        <v>0</v>
      </c>
      <c r="H66" s="10">
        <f t="shared" si="3"/>
        <v>0</v>
      </c>
      <c r="I66" s="11"/>
      <c r="J66" s="24"/>
      <c r="K66" s="32"/>
      <c r="L66" s="19"/>
      <c r="M66" s="19"/>
      <c r="N66" s="19"/>
      <c r="O66" s="19"/>
    </row>
    <row r="67" spans="1:15" s="19" customFormat="1" ht="29" x14ac:dyDescent="0.2">
      <c r="A67" s="8">
        <v>5000</v>
      </c>
      <c r="B67" s="8">
        <v>150</v>
      </c>
      <c r="C67" s="7">
        <v>1</v>
      </c>
      <c r="D67" s="7">
        <v>5</v>
      </c>
      <c r="E67" s="18" t="s">
        <v>154</v>
      </c>
      <c r="F67" s="7">
        <v>22</v>
      </c>
      <c r="G67" s="10">
        <f t="shared" si="2"/>
        <v>467493.84</v>
      </c>
      <c r="H67" s="10">
        <f t="shared" si="3"/>
        <v>230258.16</v>
      </c>
      <c r="I67" s="11">
        <v>697752</v>
      </c>
      <c r="J67" s="24"/>
      <c r="K67" s="32"/>
    </row>
    <row r="68" spans="1:15" s="19" customFormat="1" x14ac:dyDescent="0.2">
      <c r="A68" s="8">
        <v>5000</v>
      </c>
      <c r="B68" s="8">
        <v>210</v>
      </c>
      <c r="C68" s="7">
        <v>1</v>
      </c>
      <c r="D68" s="7">
        <v>5</v>
      </c>
      <c r="E68" s="18" t="s">
        <v>15</v>
      </c>
      <c r="F68" s="7">
        <v>22</v>
      </c>
      <c r="G68" s="10">
        <f t="shared" si="2"/>
        <v>50582.8292</v>
      </c>
      <c r="H68" s="10">
        <f t="shared" si="3"/>
        <v>24913.930799999998</v>
      </c>
      <c r="I68" s="11">
        <v>75496.759999999995</v>
      </c>
      <c r="J68" s="24"/>
      <c r="K68" s="32"/>
    </row>
    <row r="69" spans="1:15" s="19" customFormat="1" x14ac:dyDescent="0.2">
      <c r="A69" s="8">
        <v>5000</v>
      </c>
      <c r="B69" s="8">
        <v>220</v>
      </c>
      <c r="C69" s="7">
        <v>1</v>
      </c>
      <c r="D69" s="7">
        <v>5</v>
      </c>
      <c r="E69" s="18" t="s">
        <v>16</v>
      </c>
      <c r="F69" s="7">
        <v>22</v>
      </c>
      <c r="G69" s="10">
        <f t="shared" si="2"/>
        <v>35763.273399999998</v>
      </c>
      <c r="H69" s="10">
        <f t="shared" si="3"/>
        <v>17614.746599999999</v>
      </c>
      <c r="I69" s="11">
        <v>53378.02</v>
      </c>
      <c r="J69" s="24"/>
      <c r="K69" s="32"/>
    </row>
    <row r="70" spans="1:15" s="19" customFormat="1" x14ac:dyDescent="0.2">
      <c r="A70" s="8">
        <v>5000</v>
      </c>
      <c r="B70" s="8">
        <v>230</v>
      </c>
      <c r="C70" s="7">
        <v>1</v>
      </c>
      <c r="D70" s="7">
        <v>5</v>
      </c>
      <c r="E70" s="18" t="s">
        <v>18</v>
      </c>
      <c r="F70" s="7">
        <v>22</v>
      </c>
      <c r="G70" s="10">
        <f t="shared" si="2"/>
        <v>252849.96000000002</v>
      </c>
      <c r="H70" s="10">
        <f t="shared" si="3"/>
        <v>124538.04000000001</v>
      </c>
      <c r="I70" s="11">
        <v>377388</v>
      </c>
      <c r="J70" s="24"/>
      <c r="K70" s="32"/>
    </row>
    <row r="71" spans="1:15" s="19" customFormat="1" x14ac:dyDescent="0.2">
      <c r="A71" s="8">
        <v>5000</v>
      </c>
      <c r="B71" s="8">
        <v>240</v>
      </c>
      <c r="C71" s="7">
        <v>1</v>
      </c>
      <c r="D71" s="7">
        <v>5</v>
      </c>
      <c r="E71" s="18" t="s">
        <v>17</v>
      </c>
      <c r="F71" s="7">
        <v>22</v>
      </c>
      <c r="G71" s="10">
        <f t="shared" si="2"/>
        <v>2851.7076000000002</v>
      </c>
      <c r="H71" s="10">
        <f t="shared" si="3"/>
        <v>1404.5724</v>
      </c>
      <c r="I71" s="11">
        <v>4256.28</v>
      </c>
      <c r="J71" s="24">
        <f>SUM(I67:I71)</f>
        <v>1208271.06</v>
      </c>
      <c r="K71" s="32"/>
      <c r="L71" s="25"/>
      <c r="M71" s="25"/>
      <c r="N71" s="25"/>
    </row>
    <row r="72" spans="1:15" s="19" customFormat="1" x14ac:dyDescent="0.2">
      <c r="A72" s="8"/>
      <c r="B72" s="8"/>
      <c r="C72" s="7"/>
      <c r="D72" s="7"/>
      <c r="F72" s="7"/>
      <c r="G72" s="10">
        <f t="shared" si="2"/>
        <v>0</v>
      </c>
      <c r="H72" s="10">
        <f t="shared" si="3"/>
        <v>0</v>
      </c>
      <c r="I72" s="11"/>
      <c r="J72" s="24"/>
      <c r="K72" s="32"/>
      <c r="L72" s="25"/>
      <c r="M72" s="25"/>
    </row>
    <row r="73" spans="1:15" s="19" customFormat="1" x14ac:dyDescent="0.2">
      <c r="A73" s="8"/>
      <c r="B73" s="8"/>
      <c r="C73" s="7"/>
      <c r="D73" s="7"/>
      <c r="E73" s="18" t="s">
        <v>81</v>
      </c>
      <c r="F73" s="7"/>
      <c r="G73" s="10">
        <f t="shared" si="2"/>
        <v>0</v>
      </c>
      <c r="H73" s="10">
        <f t="shared" si="3"/>
        <v>0</v>
      </c>
      <c r="I73" s="11"/>
      <c r="J73" s="24"/>
      <c r="K73" s="32"/>
    </row>
    <row r="74" spans="1:15" s="19" customFormat="1" x14ac:dyDescent="0.2">
      <c r="A74" s="8">
        <v>6400</v>
      </c>
      <c r="B74" s="8">
        <v>130</v>
      </c>
      <c r="C74" s="7">
        <v>1</v>
      </c>
      <c r="D74" s="7">
        <v>6</v>
      </c>
      <c r="E74" s="18" t="s">
        <v>72</v>
      </c>
      <c r="F74" s="7">
        <v>1</v>
      </c>
      <c r="G74" s="10">
        <f t="shared" si="2"/>
        <v>61763.950000000004</v>
      </c>
      <c r="H74" s="10">
        <f t="shared" si="3"/>
        <v>30421.050000000003</v>
      </c>
      <c r="I74" s="11">
        <v>92185</v>
      </c>
      <c r="J74" s="24"/>
      <c r="K74" s="32"/>
      <c r="L74" s="25"/>
      <c r="M74" s="25"/>
    </row>
    <row r="75" spans="1:15" s="19" customFormat="1" x14ac:dyDescent="0.2">
      <c r="A75" s="8">
        <v>6400</v>
      </c>
      <c r="B75" s="8">
        <v>210</v>
      </c>
      <c r="C75" s="7">
        <v>1</v>
      </c>
      <c r="D75" s="7">
        <v>6</v>
      </c>
      <c r="E75" s="18" t="s">
        <v>15</v>
      </c>
      <c r="F75" s="7">
        <v>1</v>
      </c>
      <c r="G75" s="10">
        <f t="shared" si="2"/>
        <v>6682.8546999999999</v>
      </c>
      <c r="H75" s="10">
        <f t="shared" si="3"/>
        <v>3291.5553</v>
      </c>
      <c r="I75" s="11">
        <v>9974.41</v>
      </c>
      <c r="J75" s="24"/>
      <c r="K75" s="32"/>
      <c r="L75" s="25"/>
      <c r="M75" s="25"/>
    </row>
    <row r="76" spans="1:15" s="19" customFormat="1" x14ac:dyDescent="0.2">
      <c r="A76" s="8">
        <v>6400</v>
      </c>
      <c r="B76" s="8">
        <v>220</v>
      </c>
      <c r="C76" s="7">
        <v>1</v>
      </c>
      <c r="D76" s="7">
        <v>6</v>
      </c>
      <c r="E76" s="18" t="s">
        <v>16</v>
      </c>
      <c r="F76" s="7">
        <v>1</v>
      </c>
      <c r="G76" s="10">
        <f t="shared" si="2"/>
        <v>4724.9404999999997</v>
      </c>
      <c r="H76" s="10">
        <f t="shared" si="3"/>
        <v>2327.2094999999999</v>
      </c>
      <c r="I76" s="11">
        <v>7052.15</v>
      </c>
      <c r="J76" s="24"/>
      <c r="K76" s="32"/>
      <c r="L76" s="25"/>
      <c r="M76" s="25"/>
    </row>
    <row r="77" spans="1:15" s="19" customFormat="1" x14ac:dyDescent="0.2">
      <c r="A77" s="8">
        <v>6400</v>
      </c>
      <c r="B77" s="8">
        <v>230</v>
      </c>
      <c r="C77" s="7">
        <v>1</v>
      </c>
      <c r="D77" s="7">
        <v>6</v>
      </c>
      <c r="E77" s="18" t="s">
        <v>18</v>
      </c>
      <c r="F77" s="7">
        <v>1</v>
      </c>
      <c r="G77" s="10">
        <f t="shared" si="2"/>
        <v>11493.18</v>
      </c>
      <c r="H77" s="10">
        <f t="shared" si="3"/>
        <v>5660.8200000000006</v>
      </c>
      <c r="I77" s="11">
        <v>17154</v>
      </c>
      <c r="J77" s="24"/>
      <c r="K77" s="32"/>
      <c r="L77" s="25"/>
      <c r="M77" s="25"/>
    </row>
    <row r="78" spans="1:15" s="19" customFormat="1" x14ac:dyDescent="0.2">
      <c r="A78" s="8">
        <v>6400</v>
      </c>
      <c r="B78" s="8">
        <v>240</v>
      </c>
      <c r="C78" s="7">
        <v>1</v>
      </c>
      <c r="D78" s="7">
        <v>6</v>
      </c>
      <c r="E78" s="18" t="s">
        <v>17</v>
      </c>
      <c r="F78" s="7">
        <v>1</v>
      </c>
      <c r="G78" s="10">
        <f t="shared" si="2"/>
        <v>376.75440000000003</v>
      </c>
      <c r="H78" s="10">
        <f t="shared" si="3"/>
        <v>185.56560000000002</v>
      </c>
      <c r="I78" s="11">
        <v>562.32000000000005</v>
      </c>
      <c r="J78" s="24"/>
      <c r="K78" s="32"/>
      <c r="L78" s="25"/>
      <c r="M78" s="25"/>
    </row>
    <row r="79" spans="1:15" s="19" customFormat="1" x14ac:dyDescent="0.2">
      <c r="A79" s="8"/>
      <c r="B79" s="8"/>
      <c r="C79" s="7"/>
      <c r="D79" s="7"/>
      <c r="E79" s="18" t="s">
        <v>80</v>
      </c>
      <c r="F79" s="7"/>
      <c r="G79" s="10">
        <f t="shared" si="2"/>
        <v>0</v>
      </c>
      <c r="H79" s="10">
        <f t="shared" si="3"/>
        <v>0</v>
      </c>
      <c r="I79" s="11"/>
      <c r="J79" s="24"/>
      <c r="K79" s="32"/>
      <c r="L79" s="25"/>
      <c r="M79" s="25"/>
    </row>
    <row r="80" spans="1:15" s="19" customFormat="1" x14ac:dyDescent="0.2">
      <c r="A80" s="8">
        <v>5100</v>
      </c>
      <c r="B80" s="8">
        <v>120</v>
      </c>
      <c r="C80" s="7">
        <v>1</v>
      </c>
      <c r="D80" s="7">
        <v>6</v>
      </c>
      <c r="E80" s="18" t="s">
        <v>75</v>
      </c>
      <c r="F80" s="7">
        <v>1</v>
      </c>
      <c r="G80" s="10">
        <f t="shared" si="2"/>
        <v>57205.578200000011</v>
      </c>
      <c r="H80" s="10">
        <f t="shared" si="3"/>
        <v>28175.881800000003</v>
      </c>
      <c r="I80" s="11">
        <v>85381.46</v>
      </c>
      <c r="J80" s="24"/>
      <c r="K80" s="32"/>
      <c r="L80" s="25"/>
      <c r="M80" s="25"/>
    </row>
    <row r="81" spans="1:13" s="19" customFormat="1" x14ac:dyDescent="0.2">
      <c r="A81" s="8">
        <v>5100</v>
      </c>
      <c r="B81" s="8">
        <v>210</v>
      </c>
      <c r="C81" s="7">
        <v>1</v>
      </c>
      <c r="D81" s="7">
        <v>6</v>
      </c>
      <c r="E81" s="18" t="s">
        <v>15</v>
      </c>
      <c r="F81" s="7">
        <v>1</v>
      </c>
      <c r="G81" s="10">
        <f t="shared" ref="G81:G144" si="4">I81*0.67</f>
        <v>6189.6476000000011</v>
      </c>
      <c r="H81" s="10">
        <f t="shared" ref="H81:H144" si="5">I81*0.33</f>
        <v>3048.6324000000004</v>
      </c>
      <c r="I81" s="11">
        <v>9238.2800000000007</v>
      </c>
      <c r="J81" s="24"/>
      <c r="K81" s="32"/>
      <c r="L81" s="25"/>
      <c r="M81" s="25"/>
    </row>
    <row r="82" spans="1:13" s="19" customFormat="1" x14ac:dyDescent="0.2">
      <c r="A82" s="8">
        <v>5100</v>
      </c>
      <c r="B82" s="8">
        <v>220</v>
      </c>
      <c r="C82" s="7">
        <v>1</v>
      </c>
      <c r="D82" s="7">
        <v>6</v>
      </c>
      <c r="E82" s="18" t="s">
        <v>16</v>
      </c>
      <c r="F82" s="7">
        <v>1</v>
      </c>
      <c r="G82" s="10">
        <f t="shared" si="4"/>
        <v>4376.2256000000007</v>
      </c>
      <c r="H82" s="10">
        <f t="shared" si="5"/>
        <v>2155.4544000000001</v>
      </c>
      <c r="I82" s="11">
        <v>6531.68</v>
      </c>
      <c r="J82" s="24"/>
      <c r="K82" s="32"/>
      <c r="L82" s="25"/>
      <c r="M82" s="25"/>
    </row>
    <row r="83" spans="1:13" s="19" customFormat="1" x14ac:dyDescent="0.2">
      <c r="A83" s="8">
        <v>5100</v>
      </c>
      <c r="B83" s="8">
        <v>230</v>
      </c>
      <c r="C83" s="7">
        <v>1</v>
      </c>
      <c r="D83" s="7">
        <v>6</v>
      </c>
      <c r="E83" s="18" t="s">
        <v>18</v>
      </c>
      <c r="F83" s="7">
        <v>1</v>
      </c>
      <c r="G83" s="10">
        <f t="shared" si="4"/>
        <v>11493.18</v>
      </c>
      <c r="H83" s="10">
        <f t="shared" si="5"/>
        <v>5660.8200000000006</v>
      </c>
      <c r="I83" s="11">
        <v>17154</v>
      </c>
      <c r="J83" s="24"/>
      <c r="K83" s="32"/>
      <c r="L83" s="25"/>
      <c r="M83" s="25"/>
    </row>
    <row r="84" spans="1:13" s="19" customFormat="1" x14ac:dyDescent="0.2">
      <c r="A84" s="8">
        <v>5100</v>
      </c>
      <c r="B84" s="8">
        <v>240</v>
      </c>
      <c r="C84" s="7">
        <v>1</v>
      </c>
      <c r="D84" s="7">
        <v>6</v>
      </c>
      <c r="E84" s="18" t="s">
        <v>17</v>
      </c>
      <c r="F84" s="7">
        <v>1</v>
      </c>
      <c r="G84" s="10">
        <f t="shared" si="4"/>
        <v>348.94940000000008</v>
      </c>
      <c r="H84" s="10">
        <f t="shared" si="5"/>
        <v>171.87060000000002</v>
      </c>
      <c r="I84" s="11">
        <v>520.82000000000005</v>
      </c>
      <c r="J84" s="24"/>
      <c r="K84" s="32"/>
      <c r="L84" s="25"/>
      <c r="M84" s="25"/>
    </row>
    <row r="85" spans="1:13" s="19" customFormat="1" x14ac:dyDescent="0.2">
      <c r="A85" s="8">
        <v>6100</v>
      </c>
      <c r="B85" s="8">
        <v>130</v>
      </c>
      <c r="C85" s="7">
        <v>1</v>
      </c>
      <c r="D85" s="7">
        <v>6</v>
      </c>
      <c r="E85" s="18" t="s">
        <v>76</v>
      </c>
      <c r="F85" s="7">
        <v>1</v>
      </c>
      <c r="G85" s="10">
        <f t="shared" si="4"/>
        <v>63066.765000000007</v>
      </c>
      <c r="H85" s="10">
        <f t="shared" si="5"/>
        <v>31062.735000000001</v>
      </c>
      <c r="I85" s="11">
        <v>94129.5</v>
      </c>
      <c r="J85" s="24"/>
      <c r="K85" s="32"/>
      <c r="L85" s="25"/>
      <c r="M85" s="25"/>
    </row>
    <row r="86" spans="1:13" s="19" customFormat="1" x14ac:dyDescent="0.2">
      <c r="A86" s="8">
        <v>6100</v>
      </c>
      <c r="B86" s="8">
        <v>210</v>
      </c>
      <c r="C86" s="7">
        <v>1</v>
      </c>
      <c r="D86" s="7">
        <v>6</v>
      </c>
      <c r="E86" s="18" t="s">
        <v>15</v>
      </c>
      <c r="F86" s="7">
        <v>1</v>
      </c>
      <c r="G86" s="10">
        <f t="shared" si="4"/>
        <v>6823.8159999999998</v>
      </c>
      <c r="H86" s="10">
        <f t="shared" si="5"/>
        <v>3360.9839999999999</v>
      </c>
      <c r="I86" s="11">
        <v>10184.799999999999</v>
      </c>
      <c r="J86" s="24"/>
      <c r="K86" s="32"/>
      <c r="L86" s="25"/>
      <c r="M86" s="25"/>
    </row>
    <row r="87" spans="1:13" s="19" customFormat="1" x14ac:dyDescent="0.2">
      <c r="A87" s="8">
        <v>6100</v>
      </c>
      <c r="B87" s="8">
        <v>220</v>
      </c>
      <c r="C87" s="7">
        <v>1</v>
      </c>
      <c r="D87" s="7">
        <v>6</v>
      </c>
      <c r="E87" s="18" t="s">
        <v>16</v>
      </c>
      <c r="F87" s="7">
        <v>1</v>
      </c>
      <c r="G87" s="10">
        <f t="shared" si="4"/>
        <v>4824.6030000000001</v>
      </c>
      <c r="H87" s="10">
        <f t="shared" si="5"/>
        <v>2376.297</v>
      </c>
      <c r="I87" s="11">
        <v>7200.9</v>
      </c>
      <c r="J87" s="24"/>
      <c r="K87" s="32"/>
      <c r="L87" s="25"/>
      <c r="M87" s="25"/>
    </row>
    <row r="88" spans="1:13" s="19" customFormat="1" x14ac:dyDescent="0.2">
      <c r="A88" s="8">
        <v>6100</v>
      </c>
      <c r="B88" s="8">
        <v>230</v>
      </c>
      <c r="C88" s="7">
        <v>1</v>
      </c>
      <c r="D88" s="7">
        <v>6</v>
      </c>
      <c r="E88" s="18" t="s">
        <v>18</v>
      </c>
      <c r="F88" s="7">
        <v>1</v>
      </c>
      <c r="G88" s="10">
        <f t="shared" si="4"/>
        <v>11493.18</v>
      </c>
      <c r="H88" s="10">
        <f t="shared" si="5"/>
        <v>5660.8200000000006</v>
      </c>
      <c r="I88" s="11">
        <v>17154</v>
      </c>
      <c r="J88" s="24"/>
      <c r="K88" s="32"/>
      <c r="L88" s="25"/>
      <c r="M88" s="25"/>
    </row>
    <row r="89" spans="1:13" s="19" customFormat="1" x14ac:dyDescent="0.2">
      <c r="A89" s="8">
        <v>6100</v>
      </c>
      <c r="B89" s="8">
        <v>240</v>
      </c>
      <c r="C89" s="7">
        <v>1</v>
      </c>
      <c r="D89" s="7">
        <v>6</v>
      </c>
      <c r="E89" s="18" t="s">
        <v>17</v>
      </c>
      <c r="F89" s="7">
        <v>1</v>
      </c>
      <c r="G89" s="10">
        <f t="shared" si="4"/>
        <v>384.70060000000001</v>
      </c>
      <c r="H89" s="10">
        <f t="shared" si="5"/>
        <v>189.4794</v>
      </c>
      <c r="I89" s="11">
        <v>574.17999999999995</v>
      </c>
      <c r="J89" s="24"/>
      <c r="K89" s="32"/>
      <c r="L89" s="25"/>
      <c r="M89" s="25"/>
    </row>
    <row r="90" spans="1:13" s="19" customFormat="1" x14ac:dyDescent="0.2">
      <c r="A90" s="8">
        <v>6400</v>
      </c>
      <c r="B90" s="8">
        <v>130</v>
      </c>
      <c r="C90" s="7">
        <v>1</v>
      </c>
      <c r="D90" s="7">
        <v>6</v>
      </c>
      <c r="E90" s="18" t="s">
        <v>77</v>
      </c>
      <c r="F90" s="7">
        <v>1</v>
      </c>
      <c r="G90" s="10">
        <f t="shared" si="4"/>
        <v>57205.631799999996</v>
      </c>
      <c r="H90" s="10">
        <f t="shared" si="5"/>
        <v>28175.908199999998</v>
      </c>
      <c r="I90" s="11">
        <v>85381.54</v>
      </c>
      <c r="J90" s="24"/>
      <c r="K90" s="32"/>
      <c r="L90" s="25"/>
      <c r="M90" s="25"/>
    </row>
    <row r="91" spans="1:13" s="19" customFormat="1" x14ac:dyDescent="0.2">
      <c r="A91" s="8">
        <v>6400</v>
      </c>
      <c r="B91" s="8">
        <v>130</v>
      </c>
      <c r="C91" s="7">
        <v>1</v>
      </c>
      <c r="D91" s="7">
        <v>6</v>
      </c>
      <c r="E91" s="18" t="s">
        <v>78</v>
      </c>
      <c r="F91" s="7">
        <v>1</v>
      </c>
      <c r="G91" s="10">
        <f t="shared" si="4"/>
        <v>57205.444199999998</v>
      </c>
      <c r="H91" s="10">
        <f t="shared" si="5"/>
        <v>28175.8158</v>
      </c>
      <c r="I91" s="11">
        <v>85381.26</v>
      </c>
      <c r="J91" s="24"/>
      <c r="K91" s="32"/>
      <c r="L91" s="25"/>
      <c r="M91" s="25"/>
    </row>
    <row r="92" spans="1:13" s="19" customFormat="1" x14ac:dyDescent="0.2">
      <c r="A92" s="8">
        <v>6400</v>
      </c>
      <c r="B92" s="8">
        <v>210</v>
      </c>
      <c r="C92" s="7">
        <v>1</v>
      </c>
      <c r="D92" s="7">
        <v>6</v>
      </c>
      <c r="E92" s="18" t="s">
        <v>15</v>
      </c>
      <c r="F92" s="7">
        <v>1</v>
      </c>
      <c r="G92" s="10">
        <f t="shared" si="4"/>
        <v>12379.268400000001</v>
      </c>
      <c r="H92" s="10">
        <f t="shared" si="5"/>
        <v>6097.2516000000005</v>
      </c>
      <c r="I92" s="11">
        <v>18476.52</v>
      </c>
      <c r="J92" s="24"/>
      <c r="K92" s="32"/>
      <c r="L92" s="25"/>
      <c r="M92" s="25"/>
    </row>
    <row r="93" spans="1:13" s="19" customFormat="1" x14ac:dyDescent="0.2">
      <c r="A93" s="8">
        <v>6400</v>
      </c>
      <c r="B93" s="8">
        <v>220</v>
      </c>
      <c r="C93" s="7">
        <v>1</v>
      </c>
      <c r="D93" s="7">
        <v>6</v>
      </c>
      <c r="E93" s="18" t="s">
        <v>16</v>
      </c>
      <c r="F93" s="7">
        <v>1</v>
      </c>
      <c r="G93" s="10">
        <f t="shared" si="4"/>
        <v>8752.4378000000015</v>
      </c>
      <c r="H93" s="10">
        <f t="shared" si="5"/>
        <v>4310.9022000000004</v>
      </c>
      <c r="I93" s="11">
        <v>13063.34</v>
      </c>
      <c r="J93" s="24"/>
      <c r="K93" s="32"/>
      <c r="L93" s="25"/>
      <c r="M93" s="25"/>
    </row>
    <row r="94" spans="1:13" s="19" customFormat="1" x14ac:dyDescent="0.2">
      <c r="A94" s="8">
        <v>6400</v>
      </c>
      <c r="B94" s="8">
        <v>230</v>
      </c>
      <c r="C94" s="7">
        <v>1</v>
      </c>
      <c r="D94" s="7">
        <v>6</v>
      </c>
      <c r="E94" s="18" t="s">
        <v>18</v>
      </c>
      <c r="F94" s="7">
        <v>1</v>
      </c>
      <c r="G94" s="10">
        <f t="shared" si="4"/>
        <v>22986.36</v>
      </c>
      <c r="H94" s="10">
        <f t="shared" si="5"/>
        <v>11321.640000000001</v>
      </c>
      <c r="I94" s="11">
        <v>34308</v>
      </c>
      <c r="J94" s="24"/>
      <c r="K94" s="32"/>
      <c r="L94" s="25"/>
      <c r="M94" s="25"/>
    </row>
    <row r="95" spans="1:13" s="19" customFormat="1" x14ac:dyDescent="0.2">
      <c r="A95" s="8">
        <v>6400</v>
      </c>
      <c r="B95" s="8">
        <v>240</v>
      </c>
      <c r="C95" s="7">
        <v>1</v>
      </c>
      <c r="D95" s="7">
        <v>6</v>
      </c>
      <c r="E95" s="18" t="s">
        <v>17</v>
      </c>
      <c r="F95" s="7">
        <v>1</v>
      </c>
      <c r="G95" s="10">
        <f t="shared" si="4"/>
        <v>697.89880000000016</v>
      </c>
      <c r="H95" s="10">
        <f t="shared" si="5"/>
        <v>343.74120000000005</v>
      </c>
      <c r="I95" s="11">
        <v>1041.6400000000001</v>
      </c>
      <c r="J95" s="24"/>
      <c r="K95" s="32"/>
      <c r="L95" s="25"/>
      <c r="M95" s="25"/>
    </row>
    <row r="96" spans="1:13" s="19" customFormat="1" x14ac:dyDescent="0.2">
      <c r="A96" s="8">
        <v>5100</v>
      </c>
      <c r="B96" s="8">
        <v>150</v>
      </c>
      <c r="C96" s="7">
        <v>1</v>
      </c>
      <c r="D96" s="7">
        <v>6</v>
      </c>
      <c r="E96" s="18" t="s">
        <v>79</v>
      </c>
      <c r="F96" s="7">
        <v>8</v>
      </c>
      <c r="G96" s="10">
        <f t="shared" si="4"/>
        <v>126173.54240000001</v>
      </c>
      <c r="H96" s="10">
        <f t="shared" si="5"/>
        <v>62145.177600000003</v>
      </c>
      <c r="I96" s="11">
        <v>188318.72</v>
      </c>
      <c r="J96" s="24"/>
      <c r="K96" s="32"/>
      <c r="L96" s="25"/>
      <c r="M96" s="25"/>
    </row>
    <row r="97" spans="1:14" s="19" customFormat="1" x14ac:dyDescent="0.2">
      <c r="A97" s="8">
        <v>5100</v>
      </c>
      <c r="B97" s="8">
        <v>210</v>
      </c>
      <c r="C97" s="7">
        <v>1</v>
      </c>
      <c r="D97" s="7">
        <v>6</v>
      </c>
      <c r="E97" s="18" t="s">
        <v>15</v>
      </c>
      <c r="F97" s="7">
        <v>8</v>
      </c>
      <c r="G97" s="10">
        <f t="shared" si="4"/>
        <v>13651.973600000001</v>
      </c>
      <c r="H97" s="10">
        <f t="shared" si="5"/>
        <v>6724.1064000000006</v>
      </c>
      <c r="I97" s="11">
        <v>20376.080000000002</v>
      </c>
      <c r="J97" s="24"/>
      <c r="K97" s="32"/>
      <c r="L97" s="25"/>
      <c r="M97" s="25"/>
    </row>
    <row r="98" spans="1:14" s="19" customFormat="1" x14ac:dyDescent="0.2">
      <c r="A98" s="8">
        <v>5100</v>
      </c>
      <c r="B98" s="8">
        <v>220</v>
      </c>
      <c r="C98" s="7">
        <v>1</v>
      </c>
      <c r="D98" s="7">
        <v>6</v>
      </c>
      <c r="E98" s="18" t="s">
        <v>16</v>
      </c>
      <c r="F98" s="7">
        <v>8</v>
      </c>
      <c r="G98" s="10">
        <f t="shared" si="4"/>
        <v>9652.2746000000006</v>
      </c>
      <c r="H98" s="10">
        <f t="shared" si="5"/>
        <v>4754.1054000000004</v>
      </c>
      <c r="I98" s="11">
        <v>14406.38</v>
      </c>
      <c r="J98" s="24"/>
      <c r="K98" s="32"/>
      <c r="L98" s="25"/>
      <c r="M98" s="25"/>
    </row>
    <row r="99" spans="1:14" s="19" customFormat="1" x14ac:dyDescent="0.2">
      <c r="A99" s="8">
        <v>5100</v>
      </c>
      <c r="B99" s="8">
        <v>230</v>
      </c>
      <c r="C99" s="7">
        <v>1</v>
      </c>
      <c r="D99" s="7">
        <v>6</v>
      </c>
      <c r="E99" s="18" t="s">
        <v>18</v>
      </c>
      <c r="F99" s="7">
        <v>8</v>
      </c>
      <c r="G99" s="10">
        <f t="shared" si="4"/>
        <v>91945.44</v>
      </c>
      <c r="H99" s="10">
        <f t="shared" si="5"/>
        <v>45286.560000000005</v>
      </c>
      <c r="I99" s="11">
        <v>137232</v>
      </c>
      <c r="J99" s="24"/>
      <c r="K99" s="32"/>
      <c r="L99" s="25"/>
      <c r="M99" s="25"/>
    </row>
    <row r="100" spans="1:14" s="19" customFormat="1" x14ac:dyDescent="0.2">
      <c r="A100" s="8">
        <v>5100</v>
      </c>
      <c r="B100" s="8">
        <v>240</v>
      </c>
      <c r="C100" s="7">
        <v>1</v>
      </c>
      <c r="D100" s="7">
        <v>6</v>
      </c>
      <c r="E100" s="18" t="s">
        <v>17</v>
      </c>
      <c r="F100" s="7">
        <v>8</v>
      </c>
      <c r="G100" s="10">
        <f t="shared" si="4"/>
        <v>769.6558</v>
      </c>
      <c r="H100" s="10">
        <f t="shared" si="5"/>
        <v>379.08420000000001</v>
      </c>
      <c r="I100" s="11">
        <v>1148.74</v>
      </c>
      <c r="J100" s="24"/>
      <c r="K100" s="32"/>
      <c r="L100" s="25"/>
      <c r="M100" s="25"/>
    </row>
    <row r="101" spans="1:14" s="19" customFormat="1" x14ac:dyDescent="0.2">
      <c r="A101" s="8">
        <v>6100</v>
      </c>
      <c r="B101" s="8">
        <v>130</v>
      </c>
      <c r="C101" s="7">
        <v>1</v>
      </c>
      <c r="D101" s="7">
        <v>6</v>
      </c>
      <c r="E101" s="18" t="s">
        <v>76</v>
      </c>
      <c r="F101" s="7">
        <v>1</v>
      </c>
      <c r="G101" s="10">
        <f t="shared" si="4"/>
        <v>51098.059199999996</v>
      </c>
      <c r="H101" s="10">
        <f t="shared" si="5"/>
        <v>25167.700799999999</v>
      </c>
      <c r="I101" s="11">
        <v>76265.759999999995</v>
      </c>
      <c r="J101" s="24"/>
      <c r="K101" s="32"/>
      <c r="L101" s="25"/>
      <c r="M101" s="25"/>
    </row>
    <row r="102" spans="1:14" s="19" customFormat="1" x14ac:dyDescent="0.2">
      <c r="A102" s="8">
        <v>6100</v>
      </c>
      <c r="B102" s="8">
        <v>210</v>
      </c>
      <c r="C102" s="7">
        <v>1</v>
      </c>
      <c r="D102" s="7">
        <v>6</v>
      </c>
      <c r="E102" s="18" t="s">
        <v>15</v>
      </c>
      <c r="F102" s="7">
        <v>1</v>
      </c>
      <c r="G102" s="10">
        <f t="shared" si="4"/>
        <v>5528.7998000000007</v>
      </c>
      <c r="H102" s="10">
        <f t="shared" si="5"/>
        <v>2723.1402000000003</v>
      </c>
      <c r="I102" s="11">
        <v>8251.94</v>
      </c>
      <c r="J102" s="24"/>
      <c r="K102" s="32"/>
      <c r="L102" s="25"/>
      <c r="M102" s="25"/>
    </row>
    <row r="103" spans="1:14" s="19" customFormat="1" x14ac:dyDescent="0.2">
      <c r="A103" s="8">
        <v>6100</v>
      </c>
      <c r="B103" s="8">
        <v>220</v>
      </c>
      <c r="C103" s="7">
        <v>1</v>
      </c>
      <c r="D103" s="7">
        <v>6</v>
      </c>
      <c r="E103" s="18" t="s">
        <v>16</v>
      </c>
      <c r="F103" s="7">
        <v>1</v>
      </c>
      <c r="G103" s="10">
        <f t="shared" si="4"/>
        <v>3908.9944</v>
      </c>
      <c r="H103" s="10">
        <f t="shared" si="5"/>
        <v>1925.3255999999999</v>
      </c>
      <c r="I103" s="11">
        <v>5834.32</v>
      </c>
      <c r="J103" s="24"/>
      <c r="K103" s="32"/>
      <c r="L103" s="25"/>
      <c r="M103" s="25"/>
    </row>
    <row r="104" spans="1:14" s="19" customFormat="1" x14ac:dyDescent="0.2">
      <c r="A104" s="8">
        <v>6100</v>
      </c>
      <c r="B104" s="8">
        <v>230</v>
      </c>
      <c r="C104" s="7">
        <v>1</v>
      </c>
      <c r="D104" s="7">
        <v>6</v>
      </c>
      <c r="E104" s="18" t="s">
        <v>18</v>
      </c>
      <c r="F104" s="7">
        <v>1</v>
      </c>
      <c r="G104" s="10">
        <f t="shared" si="4"/>
        <v>11493.18</v>
      </c>
      <c r="H104" s="10">
        <f t="shared" si="5"/>
        <v>5660.8200000000006</v>
      </c>
      <c r="I104" s="11">
        <v>17154</v>
      </c>
      <c r="J104" s="24"/>
      <c r="K104" s="32"/>
      <c r="L104" s="25"/>
      <c r="M104" s="25"/>
    </row>
    <row r="105" spans="1:14" s="19" customFormat="1" x14ac:dyDescent="0.2">
      <c r="A105" s="8">
        <v>6100</v>
      </c>
      <c r="B105" s="8">
        <v>240</v>
      </c>
      <c r="C105" s="7">
        <v>1</v>
      </c>
      <c r="D105" s="7">
        <v>6</v>
      </c>
      <c r="E105" s="18" t="s">
        <v>17</v>
      </c>
      <c r="F105" s="7">
        <v>1</v>
      </c>
      <c r="G105" s="10">
        <f t="shared" si="4"/>
        <v>311.69740000000002</v>
      </c>
      <c r="H105" s="10">
        <f t="shared" si="5"/>
        <v>153.52260000000001</v>
      </c>
      <c r="I105" s="11">
        <v>465.22</v>
      </c>
      <c r="J105" s="24">
        <f>SUM(I74:I105)</f>
        <v>1082102.9599999997</v>
      </c>
      <c r="K105" s="32"/>
      <c r="L105" s="25"/>
      <c r="M105" s="25"/>
      <c r="N105" s="25"/>
    </row>
    <row r="106" spans="1:14" s="19" customFormat="1" x14ac:dyDescent="0.2">
      <c r="A106" s="8"/>
      <c r="B106" s="8"/>
      <c r="C106" s="7"/>
      <c r="D106" s="7"/>
      <c r="F106" s="7"/>
      <c r="G106" s="10">
        <f t="shared" si="4"/>
        <v>0</v>
      </c>
      <c r="H106" s="10">
        <f t="shared" si="5"/>
        <v>0</v>
      </c>
      <c r="I106" s="11"/>
      <c r="J106" s="24"/>
      <c r="K106" s="32"/>
      <c r="L106" s="25"/>
      <c r="M106" s="25"/>
    </row>
    <row r="107" spans="1:14" s="19" customFormat="1" x14ac:dyDescent="0.2">
      <c r="A107" s="8"/>
      <c r="B107" s="8"/>
      <c r="C107" s="7"/>
      <c r="D107" s="7"/>
      <c r="E107" s="18"/>
      <c r="F107" s="7"/>
      <c r="G107" s="10">
        <f t="shared" si="4"/>
        <v>0</v>
      </c>
      <c r="H107" s="10">
        <f t="shared" si="5"/>
        <v>0</v>
      </c>
      <c r="I107" s="11"/>
      <c r="J107" s="24"/>
      <c r="K107" s="32"/>
      <c r="L107" s="25"/>
      <c r="M107" s="25"/>
    </row>
    <row r="108" spans="1:14" x14ac:dyDescent="0.2">
      <c r="A108" s="1"/>
      <c r="B108" s="1"/>
      <c r="C108" s="2"/>
      <c r="D108" s="2"/>
      <c r="E108" s="20" t="s">
        <v>83</v>
      </c>
      <c r="F108" s="2"/>
      <c r="G108" s="10">
        <f t="shared" si="4"/>
        <v>0</v>
      </c>
      <c r="H108" s="10">
        <f t="shared" si="5"/>
        <v>0</v>
      </c>
      <c r="I108" s="11"/>
      <c r="J108" s="24"/>
      <c r="K108" s="32"/>
      <c r="L108" s="19"/>
      <c r="M108" s="19"/>
      <c r="N108" s="19"/>
    </row>
    <row r="109" spans="1:14" x14ac:dyDescent="0.2">
      <c r="A109" s="1">
        <v>5500</v>
      </c>
      <c r="B109" s="1">
        <v>160</v>
      </c>
      <c r="C109" s="2">
        <v>1</v>
      </c>
      <c r="D109" s="2">
        <v>7</v>
      </c>
      <c r="E109" s="20" t="s">
        <v>34</v>
      </c>
      <c r="F109" s="2">
        <v>1</v>
      </c>
      <c r="G109" s="10">
        <f t="shared" si="4"/>
        <v>21659.331200000001</v>
      </c>
      <c r="H109" s="10">
        <f t="shared" si="5"/>
        <v>10668.0288</v>
      </c>
      <c r="I109" s="11">
        <v>32327.360000000001</v>
      </c>
      <c r="J109" s="24"/>
      <c r="K109" s="32"/>
      <c r="L109" s="19"/>
      <c r="M109" s="19"/>
      <c r="N109" s="19"/>
    </row>
    <row r="110" spans="1:14" x14ac:dyDescent="0.2">
      <c r="A110" s="1">
        <v>5500</v>
      </c>
      <c r="B110" s="8">
        <v>210</v>
      </c>
      <c r="C110" s="7">
        <v>1</v>
      </c>
      <c r="D110" s="2">
        <v>7</v>
      </c>
      <c r="E110" s="18" t="s">
        <v>15</v>
      </c>
      <c r="F110" s="2">
        <v>1</v>
      </c>
      <c r="G110" s="10">
        <f t="shared" si="4"/>
        <v>2343.5394000000001</v>
      </c>
      <c r="H110" s="10">
        <f t="shared" si="5"/>
        <v>1154.2806</v>
      </c>
      <c r="I110" s="11">
        <v>3497.82</v>
      </c>
      <c r="J110" s="24"/>
      <c r="K110" s="32"/>
      <c r="L110" s="19"/>
      <c r="M110" s="19"/>
      <c r="N110" s="19"/>
    </row>
    <row r="111" spans="1:14" x14ac:dyDescent="0.2">
      <c r="A111" s="1">
        <v>5500</v>
      </c>
      <c r="B111" s="8">
        <v>220</v>
      </c>
      <c r="C111" s="7">
        <v>1</v>
      </c>
      <c r="D111" s="2">
        <v>7</v>
      </c>
      <c r="E111" s="18" t="s">
        <v>16</v>
      </c>
      <c r="F111" s="2">
        <v>1</v>
      </c>
      <c r="G111" s="10">
        <f t="shared" si="4"/>
        <v>1656.9368000000002</v>
      </c>
      <c r="H111" s="10">
        <f t="shared" si="5"/>
        <v>816.10320000000002</v>
      </c>
      <c r="I111" s="11">
        <v>2473.04</v>
      </c>
      <c r="J111" s="24"/>
      <c r="K111" s="32"/>
      <c r="L111" s="19"/>
      <c r="M111" s="19"/>
      <c r="N111" s="19"/>
    </row>
    <row r="112" spans="1:14" x14ac:dyDescent="0.2">
      <c r="A112" s="1">
        <v>5500</v>
      </c>
      <c r="B112" s="8">
        <v>230</v>
      </c>
      <c r="C112" s="7">
        <v>1</v>
      </c>
      <c r="D112" s="2">
        <v>7</v>
      </c>
      <c r="E112" s="18" t="s">
        <v>32</v>
      </c>
      <c r="F112" s="2">
        <v>1</v>
      </c>
      <c r="G112" s="10">
        <f t="shared" si="4"/>
        <v>5746.59</v>
      </c>
      <c r="H112" s="10">
        <f t="shared" si="5"/>
        <v>2830.4100000000003</v>
      </c>
      <c r="I112" s="11">
        <v>8577</v>
      </c>
      <c r="J112" s="24"/>
      <c r="K112" s="32"/>
      <c r="L112" s="19"/>
      <c r="M112" s="19"/>
      <c r="N112" s="19"/>
    </row>
    <row r="113" spans="1:14" x14ac:dyDescent="0.2">
      <c r="A113" s="1">
        <v>5500</v>
      </c>
      <c r="B113" s="8">
        <v>240</v>
      </c>
      <c r="C113" s="7">
        <v>1</v>
      </c>
      <c r="D113" s="2">
        <v>7</v>
      </c>
      <c r="E113" s="18" t="s">
        <v>17</v>
      </c>
      <c r="F113" s="2">
        <v>1</v>
      </c>
      <c r="G113" s="10">
        <f t="shared" si="4"/>
        <v>132.1173</v>
      </c>
      <c r="H113" s="10">
        <f t="shared" si="5"/>
        <v>65.072699999999998</v>
      </c>
      <c r="I113" s="11">
        <v>197.19</v>
      </c>
      <c r="J113" s="24"/>
      <c r="K113" s="32"/>
      <c r="L113" s="19"/>
      <c r="M113" s="19"/>
      <c r="N113" s="19"/>
    </row>
    <row r="114" spans="1:14" x14ac:dyDescent="0.2">
      <c r="A114" s="1">
        <v>5500</v>
      </c>
      <c r="B114" s="8">
        <v>330</v>
      </c>
      <c r="C114" s="7">
        <v>1</v>
      </c>
      <c r="D114" s="2">
        <v>7</v>
      </c>
      <c r="E114" s="18" t="s">
        <v>35</v>
      </c>
      <c r="F114" s="2"/>
      <c r="G114" s="10">
        <f t="shared" si="4"/>
        <v>335</v>
      </c>
      <c r="H114" s="10">
        <f t="shared" si="5"/>
        <v>165</v>
      </c>
      <c r="I114" s="11">
        <v>500</v>
      </c>
      <c r="J114" s="24"/>
      <c r="K114" s="32"/>
      <c r="L114" s="19"/>
      <c r="M114" s="19"/>
      <c r="N114" s="19"/>
    </row>
    <row r="115" spans="1:14" x14ac:dyDescent="0.2">
      <c r="A115" s="1">
        <v>5500</v>
      </c>
      <c r="B115" s="8">
        <v>640</v>
      </c>
      <c r="C115" s="7">
        <v>1</v>
      </c>
      <c r="D115" s="2">
        <v>7</v>
      </c>
      <c r="E115" s="18" t="s">
        <v>37</v>
      </c>
      <c r="F115" s="2"/>
      <c r="G115" s="10">
        <f t="shared" si="4"/>
        <v>70350</v>
      </c>
      <c r="H115" s="10">
        <f t="shared" si="5"/>
        <v>34650</v>
      </c>
      <c r="I115" s="11">
        <v>105000</v>
      </c>
      <c r="J115" s="24"/>
      <c r="K115" s="32"/>
      <c r="L115" s="19"/>
      <c r="M115" s="19"/>
      <c r="N115" s="19"/>
    </row>
    <row r="116" spans="1:14" x14ac:dyDescent="0.2">
      <c r="A116" s="1">
        <v>5500</v>
      </c>
      <c r="B116" s="8">
        <v>520</v>
      </c>
      <c r="C116" s="7">
        <v>1</v>
      </c>
      <c r="D116" s="2">
        <v>7</v>
      </c>
      <c r="E116" s="18" t="s">
        <v>36</v>
      </c>
      <c r="F116" s="2"/>
      <c r="G116" s="10">
        <f t="shared" si="4"/>
        <v>11724.9665</v>
      </c>
      <c r="H116" s="10">
        <f t="shared" si="5"/>
        <v>5774.9835000000003</v>
      </c>
      <c r="I116" s="11">
        <v>17499.95</v>
      </c>
      <c r="J116" s="24"/>
      <c r="K116" s="32"/>
      <c r="L116" s="19"/>
      <c r="M116" s="19"/>
      <c r="N116" s="19"/>
    </row>
    <row r="117" spans="1:14" x14ac:dyDescent="0.2">
      <c r="A117" s="1">
        <v>5500</v>
      </c>
      <c r="B117" s="8">
        <v>520</v>
      </c>
      <c r="C117" s="7">
        <v>1</v>
      </c>
      <c r="D117" s="2">
        <v>7</v>
      </c>
      <c r="E117" s="18" t="s">
        <v>38</v>
      </c>
      <c r="F117" s="2"/>
      <c r="G117" s="10">
        <f t="shared" si="4"/>
        <v>3266.25</v>
      </c>
      <c r="H117" s="10">
        <f t="shared" si="5"/>
        <v>1608.75</v>
      </c>
      <c r="I117" s="11">
        <v>4875</v>
      </c>
      <c r="J117" s="24"/>
      <c r="K117" s="32"/>
      <c r="L117" s="19"/>
      <c r="M117" s="19"/>
      <c r="N117" s="19"/>
    </row>
    <row r="118" spans="1:14" x14ac:dyDescent="0.2">
      <c r="A118" s="1">
        <v>5500</v>
      </c>
      <c r="B118" s="8">
        <v>640</v>
      </c>
      <c r="C118" s="7">
        <v>1</v>
      </c>
      <c r="D118" s="2">
        <v>7</v>
      </c>
      <c r="E118" s="18" t="s">
        <v>39</v>
      </c>
      <c r="F118" s="2"/>
      <c r="G118" s="10">
        <f t="shared" si="4"/>
        <v>6700</v>
      </c>
      <c r="H118" s="10">
        <f t="shared" si="5"/>
        <v>3300</v>
      </c>
      <c r="I118" s="11">
        <v>10000</v>
      </c>
      <c r="J118" s="24"/>
      <c r="K118" s="32"/>
      <c r="L118" s="25"/>
      <c r="M118" s="25"/>
      <c r="N118" s="19"/>
    </row>
    <row r="119" spans="1:14" x14ac:dyDescent="0.2">
      <c r="A119" s="1">
        <v>5500</v>
      </c>
      <c r="B119" s="1">
        <v>150</v>
      </c>
      <c r="C119" s="7">
        <v>1</v>
      </c>
      <c r="D119" s="2">
        <v>7</v>
      </c>
      <c r="E119" s="18" t="s">
        <v>21</v>
      </c>
      <c r="F119" s="2">
        <v>3</v>
      </c>
      <c r="G119" s="10">
        <f t="shared" si="4"/>
        <v>64320.000000000007</v>
      </c>
      <c r="H119" s="10">
        <f t="shared" si="5"/>
        <v>31680</v>
      </c>
      <c r="I119" s="11">
        <v>96000</v>
      </c>
      <c r="J119" s="24"/>
      <c r="K119" s="32"/>
      <c r="L119" s="19"/>
      <c r="M119" s="19"/>
      <c r="N119" s="19"/>
    </row>
    <row r="120" spans="1:14" x14ac:dyDescent="0.2">
      <c r="A120" s="1">
        <v>5500</v>
      </c>
      <c r="B120" s="1">
        <v>120</v>
      </c>
      <c r="C120" s="7">
        <v>1</v>
      </c>
      <c r="D120" s="2">
        <v>7</v>
      </c>
      <c r="E120" s="18" t="s">
        <v>22</v>
      </c>
      <c r="F120" s="2">
        <v>4</v>
      </c>
      <c r="G120" s="10">
        <f t="shared" si="4"/>
        <v>268000</v>
      </c>
      <c r="H120" s="10">
        <f t="shared" si="5"/>
        <v>132000</v>
      </c>
      <c r="I120" s="11">
        <v>400000</v>
      </c>
      <c r="J120" s="24"/>
      <c r="K120" s="32"/>
      <c r="L120" s="19"/>
      <c r="M120" s="19"/>
      <c r="N120" s="19"/>
    </row>
    <row r="121" spans="1:14" x14ac:dyDescent="0.2">
      <c r="A121" s="1">
        <v>5500</v>
      </c>
      <c r="B121" s="1">
        <v>210</v>
      </c>
      <c r="C121" s="7">
        <v>1</v>
      </c>
      <c r="D121" s="2">
        <v>7</v>
      </c>
      <c r="E121" s="18" t="s">
        <v>15</v>
      </c>
      <c r="F121" s="2">
        <v>7</v>
      </c>
      <c r="G121" s="10">
        <f t="shared" si="4"/>
        <v>35957.023999999998</v>
      </c>
      <c r="H121" s="10">
        <f t="shared" si="5"/>
        <v>17710.175999999999</v>
      </c>
      <c r="I121" s="11">
        <v>53667.199999999997</v>
      </c>
      <c r="J121" s="24"/>
      <c r="K121" s="32"/>
      <c r="L121" s="19"/>
      <c r="M121" s="19"/>
      <c r="N121" s="19"/>
    </row>
    <row r="122" spans="1:14" x14ac:dyDescent="0.2">
      <c r="A122" s="1">
        <v>5500</v>
      </c>
      <c r="B122" s="1">
        <v>220</v>
      </c>
      <c r="C122" s="7">
        <v>1</v>
      </c>
      <c r="D122" s="2">
        <v>7</v>
      </c>
      <c r="E122" s="18" t="s">
        <v>16</v>
      </c>
      <c r="F122" s="2">
        <v>7</v>
      </c>
      <c r="G122" s="10">
        <f t="shared" si="4"/>
        <v>25422.480000000003</v>
      </c>
      <c r="H122" s="10">
        <f t="shared" si="5"/>
        <v>12521.52</v>
      </c>
      <c r="I122" s="11">
        <v>37944</v>
      </c>
      <c r="J122" s="24"/>
      <c r="K122" s="32"/>
      <c r="L122" s="19"/>
      <c r="M122" s="19"/>
      <c r="N122" s="19"/>
    </row>
    <row r="123" spans="1:14" x14ac:dyDescent="0.2">
      <c r="A123" s="1">
        <v>5500</v>
      </c>
      <c r="B123" s="1">
        <v>230</v>
      </c>
      <c r="C123" s="7">
        <v>1</v>
      </c>
      <c r="D123" s="2">
        <v>7</v>
      </c>
      <c r="E123" s="18" t="s">
        <v>19</v>
      </c>
      <c r="F123" s="2">
        <v>7</v>
      </c>
      <c r="G123" s="10">
        <f t="shared" si="4"/>
        <v>80452.260000000009</v>
      </c>
      <c r="H123" s="10">
        <f t="shared" si="5"/>
        <v>39625.740000000005</v>
      </c>
      <c r="I123" s="11">
        <v>120078</v>
      </c>
      <c r="J123" s="24"/>
      <c r="K123" s="32"/>
      <c r="L123" s="19"/>
      <c r="M123" s="19"/>
      <c r="N123" s="19"/>
    </row>
    <row r="124" spans="1:14" x14ac:dyDescent="0.2">
      <c r="A124" s="1">
        <v>5500</v>
      </c>
      <c r="B124" s="1">
        <v>240</v>
      </c>
      <c r="C124" s="7">
        <v>1</v>
      </c>
      <c r="D124" s="2">
        <v>7</v>
      </c>
      <c r="E124" s="18" t="s">
        <v>17</v>
      </c>
      <c r="F124" s="2">
        <v>7</v>
      </c>
      <c r="G124" s="10">
        <f t="shared" si="4"/>
        <v>2027.152</v>
      </c>
      <c r="H124" s="10">
        <f t="shared" si="5"/>
        <v>998.44799999999998</v>
      </c>
      <c r="I124" s="11">
        <v>3025.6</v>
      </c>
      <c r="J124" s="24"/>
      <c r="K124" s="32"/>
      <c r="L124" s="19"/>
      <c r="M124" s="19"/>
      <c r="N124" s="19"/>
    </row>
    <row r="125" spans="1:14" x14ac:dyDescent="0.2">
      <c r="A125" s="1">
        <v>5500</v>
      </c>
      <c r="B125" s="1">
        <v>750</v>
      </c>
      <c r="C125" s="7">
        <v>1</v>
      </c>
      <c r="D125" s="2">
        <v>7</v>
      </c>
      <c r="E125" s="18" t="s">
        <v>29</v>
      </c>
      <c r="F125" s="2"/>
      <c r="G125" s="10">
        <f t="shared" si="4"/>
        <v>4020.0000000000005</v>
      </c>
      <c r="H125" s="10">
        <f t="shared" si="5"/>
        <v>1980</v>
      </c>
      <c r="I125" s="11">
        <v>6000</v>
      </c>
      <c r="J125" s="24"/>
      <c r="K125" s="32"/>
      <c r="L125" s="19"/>
      <c r="M125" s="19"/>
      <c r="N125" s="19"/>
    </row>
    <row r="126" spans="1:14" x14ac:dyDescent="0.2">
      <c r="A126" s="1">
        <v>5500</v>
      </c>
      <c r="B126" s="1">
        <v>220</v>
      </c>
      <c r="C126" s="7">
        <v>1</v>
      </c>
      <c r="D126" s="2">
        <v>7</v>
      </c>
      <c r="E126" s="18" t="s">
        <v>16</v>
      </c>
      <c r="F126" s="2"/>
      <c r="G126" s="10">
        <f t="shared" si="4"/>
        <v>307.53000000000003</v>
      </c>
      <c r="H126" s="10">
        <f t="shared" si="5"/>
        <v>151.47</v>
      </c>
      <c r="I126" s="11">
        <v>459</v>
      </c>
      <c r="J126" s="24"/>
      <c r="K126" s="32"/>
      <c r="L126" s="19"/>
      <c r="M126" s="19"/>
      <c r="N126" s="19"/>
    </row>
    <row r="127" spans="1:14" x14ac:dyDescent="0.2">
      <c r="A127" s="1">
        <v>5500</v>
      </c>
      <c r="B127" s="1">
        <v>240</v>
      </c>
      <c r="C127" s="7">
        <v>1</v>
      </c>
      <c r="D127" s="2">
        <v>7</v>
      </c>
      <c r="E127" s="18" t="s">
        <v>17</v>
      </c>
      <c r="F127" s="2"/>
      <c r="G127" s="10">
        <f t="shared" si="4"/>
        <v>24.522000000000002</v>
      </c>
      <c r="H127" s="10">
        <f t="shared" si="5"/>
        <v>12.078000000000001</v>
      </c>
      <c r="I127" s="11">
        <v>36.6</v>
      </c>
      <c r="J127" s="24"/>
      <c r="K127" s="32"/>
      <c r="L127" s="19"/>
      <c r="M127" s="19"/>
      <c r="N127" s="19"/>
    </row>
    <row r="128" spans="1:14" x14ac:dyDescent="0.2">
      <c r="A128" s="1">
        <v>6300</v>
      </c>
      <c r="B128" s="1">
        <v>130</v>
      </c>
      <c r="C128" s="7">
        <v>1</v>
      </c>
      <c r="D128" s="2">
        <v>7</v>
      </c>
      <c r="E128" s="18" t="s">
        <v>24</v>
      </c>
      <c r="F128" s="2">
        <v>1</v>
      </c>
      <c r="G128" s="10">
        <f t="shared" si="4"/>
        <v>92548.44</v>
      </c>
      <c r="H128" s="10">
        <f t="shared" si="5"/>
        <v>45583.560000000005</v>
      </c>
      <c r="I128" s="11">
        <v>138132</v>
      </c>
      <c r="J128" s="24"/>
      <c r="K128" s="32"/>
      <c r="L128" s="19"/>
      <c r="M128" s="19"/>
      <c r="N128" s="19"/>
    </row>
    <row r="129" spans="1:14" x14ac:dyDescent="0.2">
      <c r="A129" s="1">
        <v>6300</v>
      </c>
      <c r="B129" s="1">
        <v>210</v>
      </c>
      <c r="C129" s="7">
        <v>1</v>
      </c>
      <c r="D129" s="2">
        <v>7</v>
      </c>
      <c r="E129" s="18" t="s">
        <v>15</v>
      </c>
      <c r="F129" s="2">
        <v>1</v>
      </c>
      <c r="G129" s="10">
        <f t="shared" si="4"/>
        <v>10013.739600000001</v>
      </c>
      <c r="H129" s="10">
        <f t="shared" si="5"/>
        <v>4932.1404000000002</v>
      </c>
      <c r="I129" s="11">
        <v>14945.88</v>
      </c>
      <c r="J129" s="24"/>
      <c r="K129" s="32"/>
      <c r="L129" s="19"/>
      <c r="M129" s="19"/>
      <c r="N129" s="19"/>
    </row>
    <row r="130" spans="1:14" x14ac:dyDescent="0.2">
      <c r="A130" s="1">
        <v>6300</v>
      </c>
      <c r="B130" s="1">
        <v>220</v>
      </c>
      <c r="C130" s="7">
        <v>1</v>
      </c>
      <c r="D130" s="2">
        <v>7</v>
      </c>
      <c r="E130" s="18" t="s">
        <v>16</v>
      </c>
      <c r="F130" s="2">
        <v>1</v>
      </c>
      <c r="G130" s="10">
        <f t="shared" si="4"/>
        <v>7079.9503000000004</v>
      </c>
      <c r="H130" s="10">
        <f t="shared" si="5"/>
        <v>3487.1397000000002</v>
      </c>
      <c r="I130" s="11">
        <v>10567.09</v>
      </c>
      <c r="J130" s="24"/>
      <c r="K130" s="32"/>
      <c r="L130" s="19"/>
      <c r="M130" s="19"/>
      <c r="N130" s="19"/>
    </row>
    <row r="131" spans="1:14" x14ac:dyDescent="0.2">
      <c r="A131" s="1">
        <v>6300</v>
      </c>
      <c r="B131" s="1">
        <v>230</v>
      </c>
      <c r="C131" s="7">
        <v>1</v>
      </c>
      <c r="D131" s="2">
        <v>7</v>
      </c>
      <c r="E131" s="18" t="s">
        <v>19</v>
      </c>
      <c r="F131" s="2">
        <v>1</v>
      </c>
      <c r="G131" s="10">
        <f t="shared" si="4"/>
        <v>11493.18</v>
      </c>
      <c r="H131" s="10">
        <f t="shared" si="5"/>
        <v>5660.8200000000006</v>
      </c>
      <c r="I131" s="11">
        <v>17154</v>
      </c>
      <c r="J131" s="24"/>
      <c r="K131" s="32"/>
      <c r="L131" s="19"/>
      <c r="M131" s="19"/>
      <c r="N131" s="19"/>
    </row>
    <row r="132" spans="1:14" x14ac:dyDescent="0.2">
      <c r="A132" s="1">
        <v>6300</v>
      </c>
      <c r="B132" s="1">
        <v>240</v>
      </c>
      <c r="C132" s="7">
        <v>1</v>
      </c>
      <c r="D132" s="2">
        <v>7</v>
      </c>
      <c r="E132" s="18" t="s">
        <v>17</v>
      </c>
      <c r="F132" s="2">
        <v>1</v>
      </c>
      <c r="G132" s="10">
        <f t="shared" si="4"/>
        <v>564.54200000000003</v>
      </c>
      <c r="H132" s="10">
        <f t="shared" si="5"/>
        <v>278.05799999999999</v>
      </c>
      <c r="I132" s="11">
        <v>842.6</v>
      </c>
      <c r="J132" s="24">
        <f>SUM(I109:I132)</f>
        <v>1083799.33</v>
      </c>
      <c r="K132" s="32"/>
      <c r="L132" s="25"/>
      <c r="M132" s="25"/>
      <c r="N132" s="25"/>
    </row>
    <row r="133" spans="1:14" x14ac:dyDescent="0.2">
      <c r="A133" s="1"/>
      <c r="B133" s="8"/>
      <c r="C133" s="7"/>
      <c r="D133" s="2"/>
      <c r="E133" s="19"/>
      <c r="F133" s="2"/>
      <c r="G133" s="10">
        <f t="shared" si="4"/>
        <v>0</v>
      </c>
      <c r="H133" s="10">
        <f t="shared" si="5"/>
        <v>0</v>
      </c>
      <c r="I133" s="11"/>
      <c r="J133" s="24"/>
      <c r="K133" s="32"/>
      <c r="L133" s="25"/>
      <c r="M133" s="25"/>
      <c r="N133" s="19"/>
    </row>
    <row r="134" spans="1:14" x14ac:dyDescent="0.2">
      <c r="A134" s="1"/>
      <c r="B134" s="8"/>
      <c r="C134" s="7"/>
      <c r="D134" s="2"/>
      <c r="E134" s="18"/>
      <c r="F134" s="2"/>
      <c r="G134" s="10">
        <f t="shared" si="4"/>
        <v>0</v>
      </c>
      <c r="H134" s="10">
        <f t="shared" si="5"/>
        <v>0</v>
      </c>
      <c r="I134" s="11"/>
      <c r="J134" s="24"/>
      <c r="K134" s="32"/>
      <c r="L134" s="25"/>
      <c r="M134" s="25"/>
      <c r="N134" s="19"/>
    </row>
    <row r="135" spans="1:14" ht="14.25" customHeight="1" x14ac:dyDescent="0.2">
      <c r="A135" s="1"/>
      <c r="B135" s="1"/>
      <c r="C135" s="2"/>
      <c r="D135" s="2"/>
      <c r="E135" s="20" t="s">
        <v>149</v>
      </c>
      <c r="F135" s="2"/>
      <c r="G135" s="10">
        <f t="shared" si="4"/>
        <v>0</v>
      </c>
      <c r="H135" s="10">
        <f t="shared" si="5"/>
        <v>0</v>
      </c>
      <c r="I135" s="11"/>
      <c r="J135" s="24"/>
      <c r="K135" s="32"/>
      <c r="L135" s="19"/>
      <c r="M135" s="19"/>
      <c r="N135" s="19"/>
    </row>
    <row r="136" spans="1:14" s="19" customFormat="1" ht="14.25" customHeight="1" x14ac:dyDescent="0.2">
      <c r="A136" s="1">
        <v>5200</v>
      </c>
      <c r="B136" s="8">
        <v>120</v>
      </c>
      <c r="C136" s="7">
        <v>1</v>
      </c>
      <c r="D136" s="7">
        <v>8</v>
      </c>
      <c r="E136" s="18" t="s">
        <v>42</v>
      </c>
      <c r="F136" s="2"/>
      <c r="G136" s="10">
        <f t="shared" si="4"/>
        <v>180900</v>
      </c>
      <c r="H136" s="10">
        <f t="shared" si="5"/>
        <v>89100</v>
      </c>
      <c r="I136" s="11">
        <v>270000</v>
      </c>
      <c r="J136" s="24"/>
      <c r="K136" s="32"/>
      <c r="L136" s="25"/>
      <c r="M136" s="25"/>
    </row>
    <row r="137" spans="1:14" s="19" customFormat="1" ht="14.25" customHeight="1" x14ac:dyDescent="0.2">
      <c r="A137" s="1">
        <v>5200</v>
      </c>
      <c r="B137" s="8">
        <v>210</v>
      </c>
      <c r="C137" s="7">
        <v>1</v>
      </c>
      <c r="D137" s="7">
        <v>8</v>
      </c>
      <c r="E137" s="18" t="s">
        <v>15</v>
      </c>
      <c r="F137" s="2"/>
      <c r="G137" s="10">
        <f t="shared" si="4"/>
        <v>19573.38</v>
      </c>
      <c r="H137" s="10">
        <f t="shared" si="5"/>
        <v>9640.6200000000008</v>
      </c>
      <c r="I137" s="11">
        <v>29214</v>
      </c>
      <c r="J137" s="24"/>
      <c r="K137" s="32"/>
      <c r="L137" s="25"/>
      <c r="M137" s="25"/>
    </row>
    <row r="138" spans="1:14" s="19" customFormat="1" ht="14.25" customHeight="1" x14ac:dyDescent="0.2">
      <c r="A138" s="1">
        <v>5200</v>
      </c>
      <c r="B138" s="8">
        <v>220</v>
      </c>
      <c r="C138" s="7">
        <v>1</v>
      </c>
      <c r="D138" s="7">
        <v>8</v>
      </c>
      <c r="E138" s="18" t="s">
        <v>16</v>
      </c>
      <c r="F138" s="2"/>
      <c r="G138" s="10">
        <f t="shared" si="4"/>
        <v>13838.85</v>
      </c>
      <c r="H138" s="10">
        <f t="shared" si="5"/>
        <v>6816.1500000000005</v>
      </c>
      <c r="I138" s="11">
        <v>20655</v>
      </c>
      <c r="J138" s="24"/>
      <c r="K138" s="32"/>
      <c r="L138" s="25"/>
      <c r="M138" s="25"/>
    </row>
    <row r="139" spans="1:14" s="19" customFormat="1" ht="14.25" customHeight="1" x14ac:dyDescent="0.2">
      <c r="A139" s="1">
        <v>5200</v>
      </c>
      <c r="B139" s="8">
        <v>240</v>
      </c>
      <c r="C139" s="7">
        <v>1</v>
      </c>
      <c r="D139" s="7">
        <v>8</v>
      </c>
      <c r="E139" s="18" t="s">
        <v>17</v>
      </c>
      <c r="F139" s="2"/>
      <c r="G139" s="10">
        <f t="shared" si="4"/>
        <v>1103.49</v>
      </c>
      <c r="H139" s="10">
        <f t="shared" si="5"/>
        <v>543.51</v>
      </c>
      <c r="I139" s="11">
        <v>1646.9999999999998</v>
      </c>
      <c r="J139" s="24"/>
      <c r="K139" s="32"/>
      <c r="L139" s="25"/>
      <c r="M139" s="25"/>
    </row>
    <row r="140" spans="1:14" s="19" customFormat="1" ht="14.25" customHeight="1" x14ac:dyDescent="0.2">
      <c r="A140" s="1">
        <v>6400</v>
      </c>
      <c r="B140" s="8">
        <v>750</v>
      </c>
      <c r="C140" s="7">
        <v>1</v>
      </c>
      <c r="D140" s="7">
        <v>8</v>
      </c>
      <c r="E140" s="18" t="s">
        <v>43</v>
      </c>
      <c r="F140" s="2"/>
      <c r="G140" s="10">
        <f t="shared" si="4"/>
        <v>26800</v>
      </c>
      <c r="H140" s="10">
        <f t="shared" si="5"/>
        <v>13200</v>
      </c>
      <c r="I140" s="11">
        <v>40000</v>
      </c>
      <c r="J140" s="24"/>
      <c r="K140" s="32"/>
      <c r="L140" s="25"/>
      <c r="M140" s="25"/>
    </row>
    <row r="141" spans="1:14" s="19" customFormat="1" ht="14.25" customHeight="1" x14ac:dyDescent="0.2">
      <c r="A141" s="1">
        <v>6400</v>
      </c>
      <c r="B141" s="8">
        <v>220</v>
      </c>
      <c r="C141" s="7">
        <v>1</v>
      </c>
      <c r="D141" s="7">
        <v>8</v>
      </c>
      <c r="E141" s="18" t="s">
        <v>44</v>
      </c>
      <c r="F141" s="2"/>
      <c r="G141" s="10">
        <f t="shared" si="4"/>
        <v>388.6</v>
      </c>
      <c r="H141" s="10">
        <f t="shared" si="5"/>
        <v>191.4</v>
      </c>
      <c r="I141" s="11">
        <v>580</v>
      </c>
      <c r="J141" s="24"/>
      <c r="K141" s="32"/>
      <c r="L141" s="25"/>
      <c r="M141" s="25"/>
    </row>
    <row r="142" spans="1:14" s="19" customFormat="1" ht="14.25" customHeight="1" x14ac:dyDescent="0.2">
      <c r="A142" s="1">
        <v>6400</v>
      </c>
      <c r="B142" s="8">
        <v>240</v>
      </c>
      <c r="C142" s="7">
        <v>1</v>
      </c>
      <c r="D142" s="7">
        <v>8</v>
      </c>
      <c r="E142" s="18" t="s">
        <v>17</v>
      </c>
      <c r="F142" s="2"/>
      <c r="G142" s="10">
        <f t="shared" si="4"/>
        <v>163.47999999999999</v>
      </c>
      <c r="H142" s="10">
        <f t="shared" si="5"/>
        <v>80.52</v>
      </c>
      <c r="I142" s="11">
        <v>243.99999999999997</v>
      </c>
      <c r="J142" s="24"/>
      <c r="K142" s="32"/>
      <c r="L142" s="25"/>
      <c r="M142" s="25"/>
    </row>
    <row r="143" spans="1:14" s="19" customFormat="1" ht="14.25" customHeight="1" x14ac:dyDescent="0.2">
      <c r="A143" s="1">
        <v>6400</v>
      </c>
      <c r="B143" s="8">
        <v>750</v>
      </c>
      <c r="C143" s="7">
        <v>1</v>
      </c>
      <c r="D143" s="7">
        <v>8</v>
      </c>
      <c r="E143" s="18" t="s">
        <v>45</v>
      </c>
      <c r="F143" s="2"/>
      <c r="G143" s="10">
        <f t="shared" si="4"/>
        <v>26800</v>
      </c>
      <c r="H143" s="10">
        <f t="shared" si="5"/>
        <v>13200</v>
      </c>
      <c r="I143" s="11">
        <v>40000</v>
      </c>
      <c r="J143" s="24"/>
      <c r="K143" s="32"/>
      <c r="L143" s="25"/>
      <c r="M143" s="25"/>
    </row>
    <row r="144" spans="1:14" s="19" customFormat="1" ht="14.25" customHeight="1" x14ac:dyDescent="0.2">
      <c r="A144" s="1">
        <v>6400</v>
      </c>
      <c r="B144" s="8">
        <v>220</v>
      </c>
      <c r="C144" s="7">
        <v>1</v>
      </c>
      <c r="D144" s="7">
        <v>8</v>
      </c>
      <c r="E144" s="18" t="s">
        <v>44</v>
      </c>
      <c r="F144" s="2"/>
      <c r="G144" s="10">
        <f t="shared" si="4"/>
        <v>388.6</v>
      </c>
      <c r="H144" s="10">
        <f t="shared" si="5"/>
        <v>191.4</v>
      </c>
      <c r="I144" s="11">
        <v>580</v>
      </c>
      <c r="J144" s="24"/>
      <c r="K144" s="32"/>
      <c r="L144" s="25"/>
      <c r="M144" s="25"/>
    </row>
    <row r="145" spans="1:14" s="19" customFormat="1" ht="14.25" customHeight="1" x14ac:dyDescent="0.2">
      <c r="A145" s="1">
        <v>6400</v>
      </c>
      <c r="B145" s="8">
        <v>240</v>
      </c>
      <c r="C145" s="7">
        <v>1</v>
      </c>
      <c r="D145" s="7">
        <v>8</v>
      </c>
      <c r="E145" s="18" t="s">
        <v>17</v>
      </c>
      <c r="F145" s="2"/>
      <c r="G145" s="10">
        <f t="shared" ref="G145:G208" si="6">I145*0.67</f>
        <v>163.47999999999999</v>
      </c>
      <c r="H145" s="10">
        <f t="shared" ref="H145:H208" si="7">I145*0.33</f>
        <v>80.52</v>
      </c>
      <c r="I145" s="11">
        <v>243.99999999999997</v>
      </c>
      <c r="J145" s="24"/>
      <c r="K145" s="32"/>
      <c r="L145" s="25"/>
      <c r="M145" s="25"/>
    </row>
    <row r="146" spans="1:14" s="19" customFormat="1" x14ac:dyDescent="0.2">
      <c r="A146" s="1">
        <v>6400</v>
      </c>
      <c r="B146" s="8">
        <v>120</v>
      </c>
      <c r="C146" s="7">
        <v>1</v>
      </c>
      <c r="D146" s="7">
        <v>8</v>
      </c>
      <c r="E146" s="22" t="s">
        <v>46</v>
      </c>
      <c r="F146" s="2"/>
      <c r="G146" s="10">
        <f t="shared" si="6"/>
        <v>9648</v>
      </c>
      <c r="H146" s="10">
        <f t="shared" si="7"/>
        <v>4752</v>
      </c>
      <c r="I146" s="11">
        <v>14400</v>
      </c>
      <c r="J146" s="24"/>
      <c r="K146" s="32"/>
      <c r="L146" s="25"/>
      <c r="M146" s="25"/>
    </row>
    <row r="147" spans="1:14" s="19" customFormat="1" ht="14.25" customHeight="1" x14ac:dyDescent="0.2">
      <c r="A147" s="1">
        <v>6400</v>
      </c>
      <c r="B147" s="8">
        <v>220</v>
      </c>
      <c r="C147" s="7">
        <v>1</v>
      </c>
      <c r="D147" s="7">
        <v>8</v>
      </c>
      <c r="E147" s="18" t="s">
        <v>16</v>
      </c>
      <c r="F147" s="2"/>
      <c r="G147" s="10">
        <f t="shared" si="6"/>
        <v>738.072</v>
      </c>
      <c r="H147" s="10">
        <f t="shared" si="7"/>
        <v>363.52799999999996</v>
      </c>
      <c r="I147" s="11">
        <v>1101.5999999999999</v>
      </c>
      <c r="J147" s="24"/>
      <c r="K147" s="32"/>
      <c r="L147" s="25"/>
      <c r="M147" s="25"/>
    </row>
    <row r="148" spans="1:14" s="19" customFormat="1" ht="14.25" customHeight="1" x14ac:dyDescent="0.2">
      <c r="A148" s="1">
        <v>6400</v>
      </c>
      <c r="B148" s="8">
        <v>240</v>
      </c>
      <c r="C148" s="7">
        <v>1</v>
      </c>
      <c r="D148" s="7">
        <v>8</v>
      </c>
      <c r="E148" s="18" t="s">
        <v>17</v>
      </c>
      <c r="F148" s="2"/>
      <c r="G148" s="10">
        <f t="shared" si="6"/>
        <v>58.852799999999995</v>
      </c>
      <c r="H148" s="10">
        <f t="shared" si="7"/>
        <v>28.987199999999998</v>
      </c>
      <c r="I148" s="11">
        <v>87.839999999999989</v>
      </c>
      <c r="J148" s="24"/>
      <c r="K148" s="32"/>
      <c r="L148" s="25"/>
      <c r="M148" s="25"/>
    </row>
    <row r="149" spans="1:14" s="19" customFormat="1" ht="14.25" customHeight="1" x14ac:dyDescent="0.2">
      <c r="A149" s="1">
        <v>6400</v>
      </c>
      <c r="B149" s="8">
        <v>120</v>
      </c>
      <c r="C149" s="7">
        <v>1</v>
      </c>
      <c r="D149" s="7">
        <v>8</v>
      </c>
      <c r="E149" s="18" t="s">
        <v>47</v>
      </c>
      <c r="F149" s="2"/>
      <c r="G149" s="10">
        <f t="shared" si="6"/>
        <v>723.6</v>
      </c>
      <c r="H149" s="10">
        <f t="shared" si="7"/>
        <v>356.40000000000003</v>
      </c>
      <c r="I149" s="11">
        <v>1080</v>
      </c>
      <c r="J149" s="24"/>
      <c r="K149" s="32"/>
      <c r="L149" s="25"/>
      <c r="M149" s="25"/>
    </row>
    <row r="150" spans="1:14" s="19" customFormat="1" ht="14.25" customHeight="1" x14ac:dyDescent="0.2">
      <c r="A150" s="1">
        <v>6400</v>
      </c>
      <c r="B150" s="8">
        <v>210</v>
      </c>
      <c r="C150" s="7">
        <v>1</v>
      </c>
      <c r="D150" s="7">
        <v>8</v>
      </c>
      <c r="E150" s="18" t="s">
        <v>15</v>
      </c>
      <c r="F150" s="2"/>
      <c r="G150" s="10">
        <f t="shared" si="6"/>
        <v>78.293520000000015</v>
      </c>
      <c r="H150" s="10">
        <f t="shared" si="7"/>
        <v>38.562480000000008</v>
      </c>
      <c r="I150" s="11">
        <v>116.85600000000001</v>
      </c>
      <c r="J150" s="24"/>
      <c r="K150" s="32"/>
      <c r="L150" s="25"/>
      <c r="M150" s="25"/>
    </row>
    <row r="151" spans="1:14" s="19" customFormat="1" ht="14.25" customHeight="1" x14ac:dyDescent="0.2">
      <c r="A151" s="1">
        <v>6400</v>
      </c>
      <c r="B151" s="8">
        <v>220</v>
      </c>
      <c r="C151" s="7">
        <v>1</v>
      </c>
      <c r="D151" s="7">
        <v>8</v>
      </c>
      <c r="E151" s="18" t="s">
        <v>16</v>
      </c>
      <c r="F151" s="2"/>
      <c r="G151" s="10">
        <f t="shared" si="6"/>
        <v>55.355400000000003</v>
      </c>
      <c r="H151" s="10">
        <f t="shared" si="7"/>
        <v>27.264600000000002</v>
      </c>
      <c r="I151" s="11">
        <v>82.62</v>
      </c>
      <c r="J151" s="24"/>
      <c r="K151" s="32"/>
      <c r="L151" s="25"/>
      <c r="M151" s="25"/>
    </row>
    <row r="152" spans="1:14" s="19" customFormat="1" ht="14.25" customHeight="1" x14ac:dyDescent="0.2">
      <c r="A152" s="1">
        <v>6400</v>
      </c>
      <c r="B152" s="8">
        <v>240</v>
      </c>
      <c r="C152" s="7">
        <v>1</v>
      </c>
      <c r="D152" s="7">
        <v>8</v>
      </c>
      <c r="E152" s="18" t="s">
        <v>17</v>
      </c>
      <c r="F152" s="2"/>
      <c r="G152" s="10">
        <f t="shared" si="6"/>
        <v>4.4139599999999994</v>
      </c>
      <c r="H152" s="10">
        <f t="shared" si="7"/>
        <v>2.1740399999999998</v>
      </c>
      <c r="I152" s="11">
        <v>6.5879999999999992</v>
      </c>
      <c r="J152" s="24"/>
      <c r="K152" s="32"/>
      <c r="L152" s="25"/>
      <c r="M152" s="25"/>
    </row>
    <row r="153" spans="1:14" x14ac:dyDescent="0.2">
      <c r="A153" s="1">
        <v>5200</v>
      </c>
      <c r="B153" s="8">
        <v>642</v>
      </c>
      <c r="C153" s="7">
        <v>1</v>
      </c>
      <c r="D153" s="7">
        <v>8</v>
      </c>
      <c r="E153" s="18" t="s">
        <v>48</v>
      </c>
      <c r="F153" s="2"/>
      <c r="G153" s="10">
        <f t="shared" si="6"/>
        <v>20314.400000000001</v>
      </c>
      <c r="H153" s="10">
        <f t="shared" si="7"/>
        <v>10005.6</v>
      </c>
      <c r="I153" s="11">
        <v>30320</v>
      </c>
      <c r="J153" s="24"/>
      <c r="K153" s="32"/>
      <c r="L153" s="25"/>
      <c r="M153" s="25"/>
      <c r="N153" s="19"/>
    </row>
    <row r="154" spans="1:14" x14ac:dyDescent="0.2">
      <c r="A154" s="1">
        <v>5200</v>
      </c>
      <c r="B154" s="8">
        <v>510</v>
      </c>
      <c r="C154" s="7">
        <v>1</v>
      </c>
      <c r="D154" s="7">
        <v>8</v>
      </c>
      <c r="E154" s="18" t="s">
        <v>49</v>
      </c>
      <c r="F154" s="2"/>
      <c r="G154" s="10">
        <f t="shared" si="6"/>
        <v>6834</v>
      </c>
      <c r="H154" s="10">
        <f t="shared" si="7"/>
        <v>3366</v>
      </c>
      <c r="I154" s="11">
        <v>10200</v>
      </c>
      <c r="J154" s="24"/>
      <c r="K154" s="32"/>
      <c r="L154" s="25"/>
      <c r="M154" s="25"/>
      <c r="N154" s="19"/>
    </row>
    <row r="155" spans="1:14" x14ac:dyDescent="0.2">
      <c r="A155" s="1">
        <v>6400</v>
      </c>
      <c r="B155" s="8">
        <v>120</v>
      </c>
      <c r="C155" s="7">
        <v>1</v>
      </c>
      <c r="D155" s="7">
        <v>8</v>
      </c>
      <c r="E155" s="18" t="s">
        <v>50</v>
      </c>
      <c r="F155" s="2"/>
      <c r="G155" s="10">
        <f t="shared" si="6"/>
        <v>4020.0000000000005</v>
      </c>
      <c r="H155" s="10">
        <f t="shared" si="7"/>
        <v>1980</v>
      </c>
      <c r="I155" s="11">
        <v>6000</v>
      </c>
      <c r="J155" s="24"/>
      <c r="K155" s="32"/>
      <c r="L155" s="25"/>
      <c r="M155" s="25"/>
      <c r="N155" s="19"/>
    </row>
    <row r="156" spans="1:14" x14ac:dyDescent="0.2">
      <c r="A156" s="1">
        <v>6400</v>
      </c>
      <c r="B156" s="8">
        <v>210</v>
      </c>
      <c r="C156" s="7">
        <v>1</v>
      </c>
      <c r="D156" s="7">
        <v>8</v>
      </c>
      <c r="E156" s="18" t="s">
        <v>15</v>
      </c>
      <c r="F156" s="2"/>
      <c r="G156" s="10">
        <f t="shared" si="6"/>
        <v>434.96400000000006</v>
      </c>
      <c r="H156" s="10">
        <f t="shared" si="7"/>
        <v>214.23600000000002</v>
      </c>
      <c r="I156" s="11">
        <v>649.20000000000005</v>
      </c>
      <c r="J156" s="24"/>
      <c r="K156" s="32"/>
      <c r="L156" s="25"/>
      <c r="M156" s="25"/>
      <c r="N156" s="19"/>
    </row>
    <row r="157" spans="1:14" x14ac:dyDescent="0.2">
      <c r="A157" s="1">
        <v>6400</v>
      </c>
      <c r="B157" s="8">
        <v>220</v>
      </c>
      <c r="C157" s="7">
        <v>1</v>
      </c>
      <c r="D157" s="7">
        <v>8</v>
      </c>
      <c r="E157" s="18" t="s">
        <v>16</v>
      </c>
      <c r="F157" s="2"/>
      <c r="G157" s="10">
        <f t="shared" si="6"/>
        <v>307.53000000000003</v>
      </c>
      <c r="H157" s="10">
        <f t="shared" si="7"/>
        <v>151.47</v>
      </c>
      <c r="I157" s="11">
        <v>459</v>
      </c>
      <c r="J157" s="24"/>
      <c r="K157" s="32"/>
      <c r="L157" s="25"/>
      <c r="M157" s="25"/>
      <c r="N157" s="19"/>
    </row>
    <row r="158" spans="1:14" x14ac:dyDescent="0.2">
      <c r="A158" s="1">
        <v>6400</v>
      </c>
      <c r="B158" s="8">
        <v>240</v>
      </c>
      <c r="C158" s="7">
        <v>1</v>
      </c>
      <c r="D158" s="7">
        <v>8</v>
      </c>
      <c r="E158" s="18" t="s">
        <v>17</v>
      </c>
      <c r="F158" s="2"/>
      <c r="G158" s="10">
        <f t="shared" si="6"/>
        <v>24.521999999999998</v>
      </c>
      <c r="H158" s="10">
        <f t="shared" si="7"/>
        <v>12.077999999999999</v>
      </c>
      <c r="I158" s="11">
        <v>36.599999999999994</v>
      </c>
      <c r="J158" s="24"/>
      <c r="K158" s="32"/>
      <c r="L158" s="25"/>
      <c r="M158" s="25"/>
      <c r="N158" s="19"/>
    </row>
    <row r="159" spans="1:14" x14ac:dyDescent="0.2">
      <c r="A159" s="1">
        <v>6400</v>
      </c>
      <c r="B159" s="8">
        <v>120</v>
      </c>
      <c r="C159" s="7">
        <v>1</v>
      </c>
      <c r="D159" s="7">
        <v>8</v>
      </c>
      <c r="E159" s="18" t="s">
        <v>51</v>
      </c>
      <c r="F159" s="2"/>
      <c r="G159" s="10">
        <f t="shared" si="6"/>
        <v>24120</v>
      </c>
      <c r="H159" s="10">
        <f t="shared" si="7"/>
        <v>11880</v>
      </c>
      <c r="I159" s="11">
        <v>36000</v>
      </c>
      <c r="J159" s="24"/>
      <c r="K159" s="32"/>
      <c r="L159" s="25"/>
      <c r="M159" s="25"/>
      <c r="N159" s="19"/>
    </row>
    <row r="160" spans="1:14" x14ac:dyDescent="0.2">
      <c r="A160" s="1">
        <v>6400</v>
      </c>
      <c r="B160" s="8">
        <v>220</v>
      </c>
      <c r="C160" s="7">
        <v>1</v>
      </c>
      <c r="D160" s="7">
        <v>8</v>
      </c>
      <c r="E160" s="18" t="s">
        <v>16</v>
      </c>
      <c r="F160" s="2"/>
      <c r="G160" s="10">
        <f t="shared" si="6"/>
        <v>1845.18</v>
      </c>
      <c r="H160" s="10">
        <f t="shared" si="7"/>
        <v>908.82</v>
      </c>
      <c r="I160" s="11">
        <v>2754</v>
      </c>
      <c r="J160" s="24"/>
      <c r="K160" s="32"/>
      <c r="L160" s="25"/>
      <c r="M160" s="25"/>
      <c r="N160" s="19"/>
    </row>
    <row r="161" spans="1:14" x14ac:dyDescent="0.2">
      <c r="A161" s="1">
        <v>6400</v>
      </c>
      <c r="B161" s="8">
        <v>240</v>
      </c>
      <c r="C161" s="7">
        <v>1</v>
      </c>
      <c r="D161" s="7">
        <v>8</v>
      </c>
      <c r="E161" s="18" t="s">
        <v>17</v>
      </c>
      <c r="F161" s="2"/>
      <c r="G161" s="10">
        <f t="shared" si="6"/>
        <v>147.13200000000001</v>
      </c>
      <c r="H161" s="10">
        <f t="shared" si="7"/>
        <v>72.468000000000004</v>
      </c>
      <c r="I161" s="11">
        <v>219.6</v>
      </c>
      <c r="J161" s="24"/>
      <c r="K161" s="32"/>
      <c r="L161" s="25"/>
      <c r="M161" s="25"/>
      <c r="N161" s="19"/>
    </row>
    <row r="162" spans="1:14" x14ac:dyDescent="0.2">
      <c r="A162" s="1">
        <v>5200</v>
      </c>
      <c r="B162" s="8">
        <v>644</v>
      </c>
      <c r="C162" s="7">
        <v>1</v>
      </c>
      <c r="D162" s="7">
        <v>8</v>
      </c>
      <c r="E162" s="18" t="s">
        <v>52</v>
      </c>
      <c r="F162" s="2"/>
      <c r="G162" s="10">
        <f t="shared" si="6"/>
        <v>8428.6</v>
      </c>
      <c r="H162" s="10">
        <f t="shared" si="7"/>
        <v>4151.4000000000005</v>
      </c>
      <c r="I162" s="11">
        <v>12580</v>
      </c>
      <c r="J162" s="24"/>
      <c r="K162" s="32"/>
      <c r="L162" s="25"/>
      <c r="M162" s="25"/>
      <c r="N162" s="19"/>
    </row>
    <row r="163" spans="1:14" x14ac:dyDescent="0.2">
      <c r="A163" s="1">
        <v>5200</v>
      </c>
      <c r="B163" s="8">
        <v>644</v>
      </c>
      <c r="C163" s="7">
        <v>1</v>
      </c>
      <c r="D163" s="7">
        <v>8</v>
      </c>
      <c r="E163" s="18" t="s">
        <v>53</v>
      </c>
      <c r="F163" s="2"/>
      <c r="G163" s="10">
        <f t="shared" si="6"/>
        <v>10693.2</v>
      </c>
      <c r="H163" s="10">
        <f t="shared" si="7"/>
        <v>5266.8</v>
      </c>
      <c r="I163" s="11">
        <v>15960</v>
      </c>
      <c r="J163" s="24"/>
      <c r="K163" s="32"/>
      <c r="L163" s="25"/>
      <c r="M163" s="25"/>
      <c r="N163" s="19"/>
    </row>
    <row r="164" spans="1:14" ht="43" x14ac:dyDescent="0.2">
      <c r="A164" s="1">
        <v>6300</v>
      </c>
      <c r="B164" s="8">
        <v>130</v>
      </c>
      <c r="C164" s="7">
        <v>1</v>
      </c>
      <c r="D164" s="7">
        <v>8</v>
      </c>
      <c r="E164" s="18" t="s">
        <v>54</v>
      </c>
      <c r="F164" s="2">
        <v>1</v>
      </c>
      <c r="G164" s="10">
        <f t="shared" si="6"/>
        <v>92548.44</v>
      </c>
      <c r="H164" s="10">
        <f t="shared" si="7"/>
        <v>45583.560000000005</v>
      </c>
      <c r="I164" s="11">
        <v>138132</v>
      </c>
      <c r="J164" s="24"/>
      <c r="K164" s="32"/>
      <c r="L164" s="25"/>
      <c r="M164" s="25"/>
      <c r="N164" s="19"/>
    </row>
    <row r="165" spans="1:14" x14ac:dyDescent="0.2">
      <c r="A165" s="1">
        <v>6300</v>
      </c>
      <c r="B165" s="8">
        <v>210</v>
      </c>
      <c r="C165" s="7">
        <v>1</v>
      </c>
      <c r="D165" s="7">
        <v>8</v>
      </c>
      <c r="E165" s="18" t="s">
        <v>15</v>
      </c>
      <c r="F165" s="2">
        <v>1</v>
      </c>
      <c r="G165" s="10">
        <f t="shared" si="6"/>
        <v>10013.741208000001</v>
      </c>
      <c r="H165" s="10">
        <f t="shared" si="7"/>
        <v>4932.141192</v>
      </c>
      <c r="I165" s="11">
        <v>14945.8824</v>
      </c>
      <c r="J165" s="24"/>
      <c r="K165" s="32"/>
      <c r="L165" s="25"/>
      <c r="M165" s="25"/>
      <c r="N165" s="19"/>
    </row>
    <row r="166" spans="1:14" x14ac:dyDescent="0.2">
      <c r="A166" s="1">
        <v>6300</v>
      </c>
      <c r="B166" s="8">
        <v>220</v>
      </c>
      <c r="C166" s="7">
        <v>1</v>
      </c>
      <c r="D166" s="7">
        <v>8</v>
      </c>
      <c r="E166" s="18" t="s">
        <v>16</v>
      </c>
      <c r="F166" s="2">
        <v>1</v>
      </c>
      <c r="G166" s="10">
        <f t="shared" si="6"/>
        <v>7079.9556600000005</v>
      </c>
      <c r="H166" s="10">
        <f t="shared" si="7"/>
        <v>3487.1423400000003</v>
      </c>
      <c r="I166" s="11">
        <v>10567.098</v>
      </c>
      <c r="J166" s="24"/>
      <c r="K166" s="32"/>
      <c r="L166" s="25"/>
      <c r="M166" s="25"/>
      <c r="N166" s="19"/>
    </row>
    <row r="167" spans="1:14" x14ac:dyDescent="0.2">
      <c r="A167" s="1">
        <v>6300</v>
      </c>
      <c r="B167" s="8">
        <v>230</v>
      </c>
      <c r="C167" s="7">
        <v>1</v>
      </c>
      <c r="D167" s="7">
        <v>8</v>
      </c>
      <c r="E167" s="18" t="s">
        <v>280</v>
      </c>
      <c r="F167" s="2">
        <v>1</v>
      </c>
      <c r="G167" s="10">
        <f t="shared" si="6"/>
        <v>12758.140000000001</v>
      </c>
      <c r="H167" s="10">
        <f t="shared" si="7"/>
        <v>6283.8600000000006</v>
      </c>
      <c r="I167" s="11">
        <v>19042</v>
      </c>
      <c r="J167" s="24"/>
      <c r="K167" s="32"/>
      <c r="L167" s="25"/>
      <c r="M167" s="25"/>
      <c r="N167" s="19"/>
    </row>
    <row r="168" spans="1:14" x14ac:dyDescent="0.2">
      <c r="A168" s="1">
        <v>6300</v>
      </c>
      <c r="B168" s="8">
        <v>240</v>
      </c>
      <c r="C168" s="7">
        <v>1</v>
      </c>
      <c r="D168" s="7">
        <v>8</v>
      </c>
      <c r="E168" s="18" t="s">
        <v>17</v>
      </c>
      <c r="F168" s="2">
        <v>1</v>
      </c>
      <c r="G168" s="10">
        <f t="shared" si="6"/>
        <v>564.54548399999999</v>
      </c>
      <c r="H168" s="10">
        <f t="shared" si="7"/>
        <v>278.05971599999998</v>
      </c>
      <c r="I168" s="11">
        <v>842.60519999999997</v>
      </c>
      <c r="J168" s="24"/>
      <c r="K168" s="32"/>
      <c r="L168" s="25"/>
      <c r="M168" s="25"/>
      <c r="N168" s="19"/>
    </row>
    <row r="169" spans="1:14" s="19" customFormat="1" x14ac:dyDescent="0.2">
      <c r="A169" s="8">
        <v>5200</v>
      </c>
      <c r="B169" s="8">
        <v>120</v>
      </c>
      <c r="C169" s="7">
        <v>1</v>
      </c>
      <c r="D169" s="7">
        <v>8</v>
      </c>
      <c r="E169" s="18" t="s">
        <v>23</v>
      </c>
      <c r="F169" s="7">
        <v>1</v>
      </c>
      <c r="G169" s="10">
        <f t="shared" si="6"/>
        <v>92548.44</v>
      </c>
      <c r="H169" s="10">
        <f t="shared" si="7"/>
        <v>45583.560000000005</v>
      </c>
      <c r="I169" s="11">
        <v>138132</v>
      </c>
      <c r="J169" s="24"/>
      <c r="K169" s="32"/>
    </row>
    <row r="170" spans="1:14" s="19" customFormat="1" x14ac:dyDescent="0.2">
      <c r="A170" s="8">
        <v>5200</v>
      </c>
      <c r="B170" s="8">
        <v>210</v>
      </c>
      <c r="C170" s="7">
        <v>1</v>
      </c>
      <c r="D170" s="7">
        <v>8</v>
      </c>
      <c r="E170" s="18" t="s">
        <v>15</v>
      </c>
      <c r="F170" s="7">
        <v>1</v>
      </c>
      <c r="G170" s="10">
        <f t="shared" si="6"/>
        <v>10013.739600000001</v>
      </c>
      <c r="H170" s="10">
        <f t="shared" si="7"/>
        <v>4932.1404000000002</v>
      </c>
      <c r="I170" s="11">
        <v>14945.88</v>
      </c>
      <c r="J170" s="24"/>
      <c r="K170" s="32"/>
    </row>
    <row r="171" spans="1:14" s="19" customFormat="1" x14ac:dyDescent="0.2">
      <c r="A171" s="8">
        <v>5200</v>
      </c>
      <c r="B171" s="8">
        <v>220</v>
      </c>
      <c r="C171" s="7">
        <v>1</v>
      </c>
      <c r="D171" s="7">
        <v>8</v>
      </c>
      <c r="E171" s="18" t="s">
        <v>16</v>
      </c>
      <c r="F171" s="7">
        <v>1</v>
      </c>
      <c r="G171" s="10">
        <f t="shared" si="6"/>
        <v>7079.9570000000003</v>
      </c>
      <c r="H171" s="10">
        <f t="shared" si="7"/>
        <v>3487.1430000000005</v>
      </c>
      <c r="I171" s="11">
        <v>10567.1</v>
      </c>
      <c r="J171" s="24"/>
      <c r="K171" s="32"/>
    </row>
    <row r="172" spans="1:14" s="19" customFormat="1" x14ac:dyDescent="0.2">
      <c r="A172" s="8">
        <v>5200</v>
      </c>
      <c r="B172" s="8">
        <v>230</v>
      </c>
      <c r="C172" s="7">
        <v>1</v>
      </c>
      <c r="D172" s="7">
        <v>8</v>
      </c>
      <c r="E172" s="18" t="s">
        <v>19</v>
      </c>
      <c r="F172" s="7">
        <v>1</v>
      </c>
      <c r="G172" s="10">
        <f t="shared" si="6"/>
        <v>11493.18</v>
      </c>
      <c r="H172" s="10">
        <f t="shared" si="7"/>
        <v>5660.8200000000006</v>
      </c>
      <c r="I172" s="11">
        <v>17154</v>
      </c>
      <c r="J172" s="24"/>
      <c r="K172" s="32"/>
    </row>
    <row r="173" spans="1:14" s="19" customFormat="1" x14ac:dyDescent="0.2">
      <c r="A173" s="8">
        <v>5200</v>
      </c>
      <c r="B173" s="8">
        <v>240</v>
      </c>
      <c r="C173" s="7">
        <v>1</v>
      </c>
      <c r="D173" s="7">
        <v>8</v>
      </c>
      <c r="E173" s="18" t="s">
        <v>17</v>
      </c>
      <c r="F173" s="7">
        <v>1</v>
      </c>
      <c r="G173" s="10">
        <f t="shared" si="6"/>
        <v>564.54870000000005</v>
      </c>
      <c r="H173" s="10">
        <f t="shared" si="7"/>
        <v>278.06130000000002</v>
      </c>
      <c r="I173" s="11">
        <v>842.61</v>
      </c>
      <c r="J173" s="24"/>
      <c r="K173" s="32"/>
    </row>
    <row r="174" spans="1:14" s="19" customFormat="1" x14ac:dyDescent="0.2">
      <c r="A174" s="8">
        <v>5200</v>
      </c>
      <c r="B174" s="8">
        <v>750</v>
      </c>
      <c r="C174" s="7">
        <v>1</v>
      </c>
      <c r="D174" s="7">
        <v>8</v>
      </c>
      <c r="E174" s="18" t="s">
        <v>28</v>
      </c>
      <c r="F174" s="7"/>
      <c r="G174" s="10">
        <f t="shared" si="6"/>
        <v>502.50000000000006</v>
      </c>
      <c r="H174" s="10">
        <f t="shared" si="7"/>
        <v>247.5</v>
      </c>
      <c r="I174" s="11">
        <v>750</v>
      </c>
      <c r="J174" s="24"/>
      <c r="K174" s="32"/>
    </row>
    <row r="175" spans="1:14" s="19" customFormat="1" x14ac:dyDescent="0.2">
      <c r="A175" s="8">
        <v>5200</v>
      </c>
      <c r="B175" s="8">
        <v>220</v>
      </c>
      <c r="C175" s="7">
        <v>1</v>
      </c>
      <c r="D175" s="7">
        <v>8</v>
      </c>
      <c r="E175" s="18" t="s">
        <v>16</v>
      </c>
      <c r="F175" s="7"/>
      <c r="G175" s="10">
        <f t="shared" si="6"/>
        <v>38.437899999999999</v>
      </c>
      <c r="H175" s="10">
        <f t="shared" si="7"/>
        <v>18.932099999999998</v>
      </c>
      <c r="I175" s="11">
        <v>57.37</v>
      </c>
      <c r="J175" s="24"/>
      <c r="K175" s="32"/>
    </row>
    <row r="176" spans="1:14" s="19" customFormat="1" x14ac:dyDescent="0.2">
      <c r="A176" s="8">
        <v>5200</v>
      </c>
      <c r="B176" s="8">
        <v>240</v>
      </c>
      <c r="C176" s="7">
        <v>1</v>
      </c>
      <c r="D176" s="7">
        <v>8</v>
      </c>
      <c r="E176" s="18" t="s">
        <v>17</v>
      </c>
      <c r="F176" s="7"/>
      <c r="G176" s="10">
        <f t="shared" si="6"/>
        <v>3.0619000000000005</v>
      </c>
      <c r="H176" s="10">
        <f t="shared" si="7"/>
        <v>1.5081000000000002</v>
      </c>
      <c r="I176" s="11">
        <v>4.57</v>
      </c>
      <c r="J176" s="24">
        <f>SUM(I136:I176)</f>
        <v>901201.01959999988</v>
      </c>
      <c r="K176" s="32"/>
      <c r="L176" s="25"/>
      <c r="M176" s="25"/>
      <c r="N176" s="25"/>
    </row>
    <row r="177" spans="1:14" s="19" customFormat="1" x14ac:dyDescent="0.2">
      <c r="A177" s="8"/>
      <c r="B177" s="8"/>
      <c r="C177" s="7"/>
      <c r="D177" s="7"/>
      <c r="F177" s="7"/>
      <c r="G177" s="10">
        <f t="shared" si="6"/>
        <v>0</v>
      </c>
      <c r="H177" s="10">
        <f t="shared" si="7"/>
        <v>0</v>
      </c>
      <c r="I177" s="11"/>
      <c r="J177" s="24"/>
      <c r="K177" s="32"/>
      <c r="L177" s="25"/>
      <c r="M177" s="25"/>
    </row>
    <row r="178" spans="1:14" s="19" customFormat="1" x14ac:dyDescent="0.2">
      <c r="A178" s="8">
        <v>8200</v>
      </c>
      <c r="B178" s="8">
        <v>369</v>
      </c>
      <c r="C178" s="7">
        <v>1</v>
      </c>
      <c r="D178" s="7">
        <v>9</v>
      </c>
      <c r="E178" s="18" t="s">
        <v>175</v>
      </c>
      <c r="F178" s="7"/>
      <c r="G178" s="10">
        <f t="shared" si="6"/>
        <v>179165.62460000001</v>
      </c>
      <c r="H178" s="10">
        <f t="shared" si="7"/>
        <v>88245.755400000009</v>
      </c>
      <c r="I178" s="11">
        <v>267411.38</v>
      </c>
      <c r="J178" s="24"/>
      <c r="K178" s="32"/>
    </row>
    <row r="179" spans="1:14" s="19" customFormat="1" x14ac:dyDescent="0.2">
      <c r="A179" s="8">
        <v>8200</v>
      </c>
      <c r="B179" s="8">
        <v>369</v>
      </c>
      <c r="C179" s="7">
        <v>1</v>
      </c>
      <c r="D179" s="7">
        <v>9</v>
      </c>
      <c r="E179" s="18" t="s">
        <v>20</v>
      </c>
      <c r="F179" s="7"/>
      <c r="G179" s="10">
        <f t="shared" si="6"/>
        <v>211741.27920000002</v>
      </c>
      <c r="H179" s="10">
        <f t="shared" si="7"/>
        <v>104290.4808</v>
      </c>
      <c r="I179" s="11">
        <v>316031.76</v>
      </c>
      <c r="J179" s="24">
        <f>SUM(I178:I179)</f>
        <v>583443.14</v>
      </c>
      <c r="K179" s="32"/>
      <c r="L179" s="25"/>
      <c r="M179" s="25"/>
      <c r="N179" s="25"/>
    </row>
    <row r="180" spans="1:14" s="19" customFormat="1" x14ac:dyDescent="0.2">
      <c r="A180" s="8"/>
      <c r="B180" s="8"/>
      <c r="C180" s="7"/>
      <c r="D180" s="7"/>
      <c r="F180" s="7"/>
      <c r="G180" s="10">
        <f t="shared" si="6"/>
        <v>0</v>
      </c>
      <c r="H180" s="10">
        <f t="shared" si="7"/>
        <v>0</v>
      </c>
      <c r="I180" s="11"/>
      <c r="J180" s="24"/>
      <c r="K180" s="32"/>
      <c r="L180" s="25"/>
      <c r="M180" s="25"/>
    </row>
    <row r="181" spans="1:14" x14ac:dyDescent="0.2">
      <c r="A181" s="1">
        <v>6120</v>
      </c>
      <c r="B181" s="1">
        <v>160</v>
      </c>
      <c r="C181" s="2">
        <v>1</v>
      </c>
      <c r="D181" s="2">
        <v>10</v>
      </c>
      <c r="E181" s="18" t="s">
        <v>26</v>
      </c>
      <c r="F181" s="2">
        <v>1</v>
      </c>
      <c r="G181" s="10">
        <f t="shared" si="6"/>
        <v>80400</v>
      </c>
      <c r="H181" s="10">
        <f t="shared" si="7"/>
        <v>39600</v>
      </c>
      <c r="I181" s="11">
        <v>120000</v>
      </c>
      <c r="J181" s="24"/>
      <c r="K181" s="32"/>
      <c r="L181" s="19"/>
      <c r="M181" s="19"/>
      <c r="N181" s="19"/>
    </row>
    <row r="182" spans="1:14" x14ac:dyDescent="0.2">
      <c r="A182" s="1">
        <v>6120</v>
      </c>
      <c r="B182" s="1">
        <v>210</v>
      </c>
      <c r="C182" s="2">
        <v>1</v>
      </c>
      <c r="D182" s="2">
        <v>10</v>
      </c>
      <c r="E182" s="18" t="s">
        <v>15</v>
      </c>
      <c r="F182" s="2">
        <v>1</v>
      </c>
      <c r="G182" s="10">
        <f t="shared" si="6"/>
        <v>8699.2800000000007</v>
      </c>
      <c r="H182" s="10">
        <f t="shared" si="7"/>
        <v>4284.72</v>
      </c>
      <c r="I182" s="11">
        <v>12984</v>
      </c>
      <c r="J182" s="24"/>
      <c r="K182" s="32"/>
      <c r="L182" s="19"/>
      <c r="M182" s="19"/>
      <c r="N182" s="19"/>
    </row>
    <row r="183" spans="1:14" x14ac:dyDescent="0.2">
      <c r="A183" s="1">
        <v>6120</v>
      </c>
      <c r="B183" s="1">
        <v>220</v>
      </c>
      <c r="C183" s="2">
        <v>1</v>
      </c>
      <c r="D183" s="2">
        <v>10</v>
      </c>
      <c r="E183" s="18" t="s">
        <v>16</v>
      </c>
      <c r="F183" s="2">
        <v>1</v>
      </c>
      <c r="G183" s="10">
        <f t="shared" si="6"/>
        <v>6150.6</v>
      </c>
      <c r="H183" s="10">
        <f t="shared" si="7"/>
        <v>3029.4</v>
      </c>
      <c r="I183" s="11">
        <v>9180</v>
      </c>
      <c r="J183" s="24"/>
      <c r="K183" s="32"/>
      <c r="L183" s="19"/>
      <c r="M183" s="19"/>
      <c r="N183" s="19"/>
    </row>
    <row r="184" spans="1:14" x14ac:dyDescent="0.2">
      <c r="A184" s="1">
        <v>6120</v>
      </c>
      <c r="B184" s="1">
        <v>230</v>
      </c>
      <c r="C184" s="2">
        <v>1</v>
      </c>
      <c r="D184" s="2">
        <v>10</v>
      </c>
      <c r="E184" s="18" t="s">
        <v>19</v>
      </c>
      <c r="F184" s="2">
        <v>1</v>
      </c>
      <c r="G184" s="10">
        <f t="shared" si="6"/>
        <v>11493.18</v>
      </c>
      <c r="H184" s="10">
        <f t="shared" si="7"/>
        <v>5660.8200000000006</v>
      </c>
      <c r="I184" s="11">
        <v>17154</v>
      </c>
      <c r="J184" s="24"/>
      <c r="K184" s="32"/>
      <c r="L184" s="19"/>
      <c r="M184" s="19"/>
      <c r="N184" s="19"/>
    </row>
    <row r="185" spans="1:14" x14ac:dyDescent="0.2">
      <c r="A185" s="1">
        <v>6120</v>
      </c>
      <c r="B185" s="1">
        <v>240</v>
      </c>
      <c r="C185" s="2">
        <v>1</v>
      </c>
      <c r="D185" s="2">
        <v>10</v>
      </c>
      <c r="E185" s="18" t="s">
        <v>17</v>
      </c>
      <c r="F185" s="2">
        <v>1</v>
      </c>
      <c r="G185" s="10">
        <f t="shared" si="6"/>
        <v>490.44000000000005</v>
      </c>
      <c r="H185" s="10">
        <f t="shared" si="7"/>
        <v>241.56</v>
      </c>
      <c r="I185" s="11">
        <v>732</v>
      </c>
      <c r="J185" s="24"/>
      <c r="K185" s="32"/>
      <c r="L185" s="25"/>
      <c r="M185" s="25"/>
      <c r="N185" s="19"/>
    </row>
    <row r="186" spans="1:14" x14ac:dyDescent="0.2">
      <c r="A186" s="1">
        <v>6300</v>
      </c>
      <c r="B186" s="1">
        <v>160</v>
      </c>
      <c r="C186" s="2">
        <v>1</v>
      </c>
      <c r="D186" s="2">
        <v>10</v>
      </c>
      <c r="E186" s="18" t="s">
        <v>25</v>
      </c>
      <c r="F186" s="2">
        <v>1</v>
      </c>
      <c r="G186" s="10">
        <f t="shared" si="6"/>
        <v>80400</v>
      </c>
      <c r="H186" s="10">
        <f t="shared" si="7"/>
        <v>39600</v>
      </c>
      <c r="I186" s="11">
        <v>120000</v>
      </c>
      <c r="J186" s="24"/>
      <c r="K186" s="32"/>
      <c r="L186" s="19"/>
      <c r="M186" s="19"/>
      <c r="N186" s="19"/>
    </row>
    <row r="187" spans="1:14" x14ac:dyDescent="0.2">
      <c r="A187" s="1">
        <v>6300</v>
      </c>
      <c r="B187" s="1">
        <v>210</v>
      </c>
      <c r="C187" s="2">
        <v>1</v>
      </c>
      <c r="D187" s="2">
        <v>10</v>
      </c>
      <c r="E187" s="18" t="s">
        <v>15</v>
      </c>
      <c r="F187" s="2">
        <v>1</v>
      </c>
      <c r="G187" s="10">
        <f t="shared" si="6"/>
        <v>8699.2800000000007</v>
      </c>
      <c r="H187" s="10">
        <f t="shared" si="7"/>
        <v>4284.72</v>
      </c>
      <c r="I187" s="11">
        <v>12984</v>
      </c>
      <c r="J187" s="24"/>
      <c r="K187" s="32"/>
      <c r="L187" s="19"/>
      <c r="M187" s="19"/>
      <c r="N187" s="19"/>
    </row>
    <row r="188" spans="1:14" x14ac:dyDescent="0.2">
      <c r="A188" s="1">
        <v>6300</v>
      </c>
      <c r="B188" s="1">
        <v>220</v>
      </c>
      <c r="C188" s="2">
        <v>1</v>
      </c>
      <c r="D188" s="2">
        <v>10</v>
      </c>
      <c r="E188" s="18" t="s">
        <v>16</v>
      </c>
      <c r="F188" s="2">
        <v>1</v>
      </c>
      <c r="G188" s="10">
        <f t="shared" si="6"/>
        <v>6150.6</v>
      </c>
      <c r="H188" s="10">
        <f t="shared" si="7"/>
        <v>3029.4</v>
      </c>
      <c r="I188" s="11">
        <v>9180</v>
      </c>
      <c r="J188" s="24"/>
      <c r="K188" s="32"/>
      <c r="L188" s="19"/>
      <c r="M188" s="19"/>
      <c r="N188" s="19"/>
    </row>
    <row r="189" spans="1:14" x14ac:dyDescent="0.2">
      <c r="A189" s="1">
        <v>6300</v>
      </c>
      <c r="B189" s="1">
        <v>230</v>
      </c>
      <c r="C189" s="2">
        <v>1</v>
      </c>
      <c r="D189" s="2">
        <v>10</v>
      </c>
      <c r="E189" s="18" t="s">
        <v>19</v>
      </c>
      <c r="F189" s="2">
        <v>1</v>
      </c>
      <c r="G189" s="10">
        <f t="shared" si="6"/>
        <v>11493.18</v>
      </c>
      <c r="H189" s="10">
        <f t="shared" si="7"/>
        <v>5660.8200000000006</v>
      </c>
      <c r="I189" s="11">
        <v>17154</v>
      </c>
      <c r="J189" s="24"/>
      <c r="K189" s="32"/>
      <c r="L189" s="19"/>
      <c r="M189" s="19"/>
      <c r="N189" s="19"/>
    </row>
    <row r="190" spans="1:14" x14ac:dyDescent="0.2">
      <c r="A190" s="1">
        <v>6300</v>
      </c>
      <c r="B190" s="1">
        <v>240</v>
      </c>
      <c r="C190" s="2">
        <v>1</v>
      </c>
      <c r="D190" s="2">
        <v>10</v>
      </c>
      <c r="E190" s="18" t="s">
        <v>17</v>
      </c>
      <c r="F190" s="2">
        <v>1</v>
      </c>
      <c r="G190" s="10">
        <f t="shared" si="6"/>
        <v>490.44000000000005</v>
      </c>
      <c r="H190" s="10">
        <f t="shared" si="7"/>
        <v>241.56</v>
      </c>
      <c r="I190" s="11">
        <v>732</v>
      </c>
      <c r="J190" s="24"/>
      <c r="K190" s="32"/>
      <c r="L190" s="25"/>
      <c r="M190" s="25"/>
      <c r="N190" s="19"/>
    </row>
    <row r="191" spans="1:14" x14ac:dyDescent="0.2">
      <c r="A191" s="1">
        <v>6300</v>
      </c>
      <c r="B191" s="1">
        <v>110</v>
      </c>
      <c r="C191" s="2">
        <v>1</v>
      </c>
      <c r="D191" s="2">
        <v>10</v>
      </c>
      <c r="E191" s="18" t="s">
        <v>27</v>
      </c>
      <c r="F191" s="2">
        <v>1</v>
      </c>
      <c r="G191" s="10">
        <f t="shared" si="6"/>
        <v>120600</v>
      </c>
      <c r="H191" s="10">
        <f t="shared" si="7"/>
        <v>59400</v>
      </c>
      <c r="I191" s="11">
        <v>180000</v>
      </c>
      <c r="J191" s="24"/>
      <c r="K191" s="32"/>
      <c r="L191" s="19"/>
      <c r="M191" s="19"/>
      <c r="N191" s="19"/>
    </row>
    <row r="192" spans="1:14" x14ac:dyDescent="0.2">
      <c r="A192" s="1">
        <v>6300</v>
      </c>
      <c r="B192" s="1">
        <v>210</v>
      </c>
      <c r="C192" s="2">
        <v>1</v>
      </c>
      <c r="D192" s="2">
        <v>10</v>
      </c>
      <c r="E192" s="18" t="s">
        <v>15</v>
      </c>
      <c r="F192" s="2">
        <v>1</v>
      </c>
      <c r="G192" s="10">
        <f t="shared" si="6"/>
        <v>13048.92</v>
      </c>
      <c r="H192" s="10">
        <f t="shared" si="7"/>
        <v>6427.08</v>
      </c>
      <c r="I192" s="11">
        <v>19476</v>
      </c>
      <c r="J192" s="24"/>
      <c r="K192" s="32"/>
      <c r="L192" s="19"/>
      <c r="M192" s="19"/>
      <c r="N192" s="19"/>
    </row>
    <row r="193" spans="1:14" x14ac:dyDescent="0.2">
      <c r="A193" s="1">
        <v>6300</v>
      </c>
      <c r="B193" s="1">
        <v>220</v>
      </c>
      <c r="C193" s="2">
        <v>1</v>
      </c>
      <c r="D193" s="2">
        <v>10</v>
      </c>
      <c r="E193" s="18" t="s">
        <v>16</v>
      </c>
      <c r="F193" s="2">
        <v>1</v>
      </c>
      <c r="G193" s="10">
        <f t="shared" si="6"/>
        <v>9225.9000000000015</v>
      </c>
      <c r="H193" s="10">
        <f t="shared" si="7"/>
        <v>4544.1000000000004</v>
      </c>
      <c r="I193" s="11">
        <v>13770</v>
      </c>
      <c r="J193" s="24"/>
      <c r="K193" s="32"/>
      <c r="L193" s="19"/>
      <c r="M193" s="19"/>
      <c r="N193" s="19"/>
    </row>
    <row r="194" spans="1:14" x14ac:dyDescent="0.2">
      <c r="A194" s="1">
        <v>6300</v>
      </c>
      <c r="B194" s="1">
        <v>230</v>
      </c>
      <c r="C194" s="2">
        <v>1</v>
      </c>
      <c r="D194" s="2">
        <v>10</v>
      </c>
      <c r="E194" s="18" t="s">
        <v>19</v>
      </c>
      <c r="F194" s="2">
        <v>1</v>
      </c>
      <c r="G194" s="10">
        <f t="shared" si="6"/>
        <v>11493.18</v>
      </c>
      <c r="H194" s="10">
        <f t="shared" si="7"/>
        <v>5660.8200000000006</v>
      </c>
      <c r="I194" s="11">
        <v>17154</v>
      </c>
      <c r="J194" s="24"/>
      <c r="K194" s="32"/>
      <c r="L194" s="19"/>
      <c r="M194" s="19"/>
      <c r="N194" s="19"/>
    </row>
    <row r="195" spans="1:14" x14ac:dyDescent="0.2">
      <c r="A195" s="1">
        <v>6300</v>
      </c>
      <c r="B195" s="1">
        <v>240</v>
      </c>
      <c r="C195" s="2">
        <v>1</v>
      </c>
      <c r="D195" s="2">
        <v>10</v>
      </c>
      <c r="E195" s="18" t="s">
        <v>17</v>
      </c>
      <c r="F195" s="2">
        <v>1</v>
      </c>
      <c r="G195" s="10">
        <f t="shared" si="6"/>
        <v>735.66000000000008</v>
      </c>
      <c r="H195" s="10">
        <f t="shared" si="7"/>
        <v>362.34000000000003</v>
      </c>
      <c r="I195" s="11">
        <v>1098</v>
      </c>
      <c r="J195" s="24">
        <f>SUM(I181:I195)</f>
        <v>551598</v>
      </c>
      <c r="K195" s="32"/>
      <c r="L195" s="25"/>
      <c r="M195" s="25"/>
      <c r="N195" s="25"/>
    </row>
    <row r="196" spans="1:14" x14ac:dyDescent="0.2">
      <c r="A196" s="1"/>
      <c r="B196" s="1"/>
      <c r="C196" s="2"/>
      <c r="D196" s="2"/>
      <c r="E196" s="19"/>
      <c r="F196" s="2"/>
      <c r="G196" s="10"/>
      <c r="H196" s="10"/>
      <c r="I196" s="11"/>
      <c r="J196" s="24"/>
      <c r="K196" s="32"/>
      <c r="L196" s="13"/>
      <c r="M196" s="13"/>
    </row>
    <row r="197" spans="1:14" s="19" customFormat="1" x14ac:dyDescent="0.2">
      <c r="A197" s="8"/>
      <c r="B197" s="8"/>
      <c r="C197" s="7"/>
      <c r="D197" s="7"/>
      <c r="E197" s="18"/>
      <c r="F197" s="7"/>
      <c r="G197" s="10"/>
      <c r="H197" s="10"/>
      <c r="I197" s="11"/>
      <c r="J197" s="24"/>
      <c r="K197" s="32"/>
    </row>
    <row r="198" spans="1:14" s="19" customFormat="1" x14ac:dyDescent="0.2">
      <c r="A198" s="8">
        <v>5000</v>
      </c>
      <c r="B198" s="8">
        <v>120</v>
      </c>
      <c r="C198" s="7">
        <v>1</v>
      </c>
      <c r="D198" s="7">
        <v>11</v>
      </c>
      <c r="E198" s="18" t="s">
        <v>150</v>
      </c>
      <c r="F198" s="7"/>
      <c r="G198" s="10">
        <f t="shared" si="6"/>
        <v>281323.62</v>
      </c>
      <c r="H198" s="10">
        <f t="shared" si="7"/>
        <v>138562.38</v>
      </c>
      <c r="I198" s="11">
        <v>419886</v>
      </c>
      <c r="J198" s="24"/>
      <c r="K198" s="32"/>
    </row>
    <row r="199" spans="1:14" s="19" customFormat="1" x14ac:dyDescent="0.2">
      <c r="A199" s="8">
        <v>5000</v>
      </c>
      <c r="B199" s="8">
        <v>210</v>
      </c>
      <c r="C199" s="7">
        <v>1</v>
      </c>
      <c r="D199" s="7">
        <v>11</v>
      </c>
      <c r="E199" s="18" t="s">
        <v>15</v>
      </c>
      <c r="F199" s="7"/>
      <c r="G199" s="10">
        <f t="shared" si="6"/>
        <v>30439.212200000005</v>
      </c>
      <c r="H199" s="10">
        <f t="shared" si="7"/>
        <v>14992.447800000002</v>
      </c>
      <c r="I199" s="11">
        <v>45431.66</v>
      </c>
      <c r="J199" s="24"/>
      <c r="K199" s="32"/>
    </row>
    <row r="200" spans="1:14" s="19" customFormat="1" x14ac:dyDescent="0.2">
      <c r="A200" s="8">
        <v>5000</v>
      </c>
      <c r="B200" s="8">
        <v>220</v>
      </c>
      <c r="C200" s="7">
        <v>1</v>
      </c>
      <c r="D200" s="7">
        <v>11</v>
      </c>
      <c r="E200" s="18" t="s">
        <v>16</v>
      </c>
      <c r="F200" s="7"/>
      <c r="G200" s="10">
        <f t="shared" si="6"/>
        <v>21521.250900000003</v>
      </c>
      <c r="H200" s="10">
        <f t="shared" si="7"/>
        <v>10600.019100000001</v>
      </c>
      <c r="I200" s="11">
        <v>32121.27</v>
      </c>
      <c r="J200" s="24"/>
      <c r="K200" s="32"/>
    </row>
    <row r="201" spans="1:14" s="19" customFormat="1" x14ac:dyDescent="0.2">
      <c r="A201" s="8">
        <v>5000</v>
      </c>
      <c r="B201" s="8">
        <v>240</v>
      </c>
      <c r="C201" s="7">
        <v>1</v>
      </c>
      <c r="D201" s="7">
        <v>11</v>
      </c>
      <c r="E201" s="18" t="s">
        <v>17</v>
      </c>
      <c r="F201" s="7"/>
      <c r="G201" s="10">
        <f t="shared" si="6"/>
        <v>1715.9169000000002</v>
      </c>
      <c r="H201" s="10">
        <f t="shared" si="7"/>
        <v>845.15310000000011</v>
      </c>
      <c r="I201" s="11">
        <v>2561.0700000000002</v>
      </c>
      <c r="J201" s="24">
        <f>SUM(I198:I201)</f>
        <v>500000.00000000006</v>
      </c>
      <c r="K201" s="32"/>
      <c r="L201" s="25"/>
      <c r="M201" s="25"/>
      <c r="N201" s="25"/>
    </row>
    <row r="202" spans="1:14" s="19" customFormat="1" x14ac:dyDescent="0.2">
      <c r="A202" s="8"/>
      <c r="B202" s="8"/>
      <c r="C202" s="7"/>
      <c r="D202" s="7"/>
      <c r="E202" s="18"/>
      <c r="F202" s="7"/>
      <c r="G202" s="10">
        <f t="shared" si="6"/>
        <v>0</v>
      </c>
      <c r="H202" s="10">
        <f t="shared" si="7"/>
        <v>0</v>
      </c>
      <c r="I202" s="11"/>
      <c r="J202" s="24"/>
      <c r="K202" s="32"/>
    </row>
    <row r="203" spans="1:14" x14ac:dyDescent="0.2">
      <c r="A203" s="1"/>
      <c r="B203" s="1"/>
      <c r="C203" s="2"/>
      <c r="D203" s="2"/>
      <c r="E203" s="18"/>
      <c r="F203" s="2"/>
      <c r="G203" s="10">
        <f t="shared" si="6"/>
        <v>0</v>
      </c>
      <c r="H203" s="10">
        <f t="shared" si="7"/>
        <v>0</v>
      </c>
      <c r="I203" s="11"/>
      <c r="J203" s="24"/>
      <c r="K203" s="32"/>
      <c r="L203" s="25"/>
      <c r="M203" s="25"/>
      <c r="N203" s="19"/>
    </row>
    <row r="204" spans="1:14" x14ac:dyDescent="0.2">
      <c r="A204" s="1">
        <v>5100</v>
      </c>
      <c r="B204" s="1">
        <v>369</v>
      </c>
      <c r="C204" s="2">
        <v>1</v>
      </c>
      <c r="D204" s="2">
        <v>12</v>
      </c>
      <c r="E204" s="20" t="s">
        <v>82</v>
      </c>
      <c r="F204" s="2"/>
      <c r="G204" s="10">
        <f t="shared" si="6"/>
        <v>288100</v>
      </c>
      <c r="H204" s="10">
        <f t="shared" si="7"/>
        <v>141900</v>
      </c>
      <c r="I204" s="11">
        <v>430000</v>
      </c>
      <c r="J204" s="24"/>
      <c r="K204" s="32"/>
      <c r="L204" s="19"/>
      <c r="M204" s="19"/>
      <c r="N204" s="19"/>
    </row>
    <row r="205" spans="1:14" x14ac:dyDescent="0.2">
      <c r="A205" s="1">
        <v>6400</v>
      </c>
      <c r="B205" s="1">
        <v>732</v>
      </c>
      <c r="C205" s="2">
        <v>1</v>
      </c>
      <c r="D205" s="2">
        <v>12</v>
      </c>
      <c r="E205" s="20" t="s">
        <v>33</v>
      </c>
      <c r="F205" s="2"/>
      <c r="G205" s="10">
        <f t="shared" si="6"/>
        <v>5360</v>
      </c>
      <c r="H205" s="10">
        <f t="shared" si="7"/>
        <v>2640</v>
      </c>
      <c r="I205" s="11">
        <v>8000</v>
      </c>
      <c r="J205" s="24">
        <f>SUM(I204:I205)</f>
        <v>438000</v>
      </c>
      <c r="K205" s="32"/>
      <c r="L205" s="25"/>
      <c r="M205" s="25"/>
      <c r="N205" s="19"/>
    </row>
    <row r="206" spans="1:14" x14ac:dyDescent="0.2">
      <c r="A206" s="1"/>
      <c r="B206" s="1"/>
      <c r="C206" s="2"/>
      <c r="D206" s="2"/>
      <c r="E206" s="19"/>
      <c r="F206" s="2"/>
      <c r="G206" s="10">
        <f t="shared" si="6"/>
        <v>0</v>
      </c>
      <c r="H206" s="10">
        <f t="shared" si="7"/>
        <v>0</v>
      </c>
      <c r="I206" s="11"/>
      <c r="J206" s="24"/>
      <c r="K206" s="32"/>
      <c r="L206" s="19"/>
      <c r="M206" s="19"/>
      <c r="N206" s="19"/>
    </row>
    <row r="207" spans="1:14" s="19" customFormat="1" x14ac:dyDescent="0.2">
      <c r="A207" s="8"/>
      <c r="B207" s="8"/>
      <c r="C207" s="7"/>
      <c r="D207" s="7"/>
      <c r="E207" s="18" t="s">
        <v>217</v>
      </c>
      <c r="F207" s="7"/>
      <c r="G207" s="10">
        <f t="shared" si="6"/>
        <v>0</v>
      </c>
      <c r="H207" s="10">
        <f t="shared" si="7"/>
        <v>0</v>
      </c>
      <c r="I207" s="11"/>
      <c r="J207" s="24"/>
      <c r="K207" s="32"/>
    </row>
    <row r="208" spans="1:14" s="19" customFormat="1" ht="29" x14ac:dyDescent="0.2">
      <c r="A208" s="1">
        <v>9100</v>
      </c>
      <c r="B208" s="8">
        <v>730</v>
      </c>
      <c r="C208" s="7">
        <v>1</v>
      </c>
      <c r="D208" s="7">
        <v>13</v>
      </c>
      <c r="E208" s="18" t="s">
        <v>56</v>
      </c>
      <c r="F208" s="2"/>
      <c r="G208" s="10">
        <f t="shared" si="6"/>
        <v>5092</v>
      </c>
      <c r="H208" s="10">
        <f t="shared" si="7"/>
        <v>2508</v>
      </c>
      <c r="I208" s="11">
        <v>7600</v>
      </c>
      <c r="J208" s="24"/>
      <c r="K208" s="32"/>
    </row>
    <row r="209" spans="1:14" s="19" customFormat="1" ht="29" x14ac:dyDescent="0.2">
      <c r="A209" s="1">
        <v>9100</v>
      </c>
      <c r="B209" s="8">
        <v>730</v>
      </c>
      <c r="C209" s="7">
        <v>1</v>
      </c>
      <c r="D209" s="7">
        <v>13</v>
      </c>
      <c r="E209" s="18" t="s">
        <v>57</v>
      </c>
      <c r="F209" s="2"/>
      <c r="G209" s="10">
        <f t="shared" ref="G209:G391" si="8">I209*0.67</f>
        <v>76380</v>
      </c>
      <c r="H209" s="10">
        <f t="shared" ref="H209:H391" si="9">I209*0.33</f>
        <v>37620</v>
      </c>
      <c r="I209" s="11">
        <v>114000</v>
      </c>
      <c r="J209" s="24"/>
      <c r="K209" s="32"/>
    </row>
    <row r="210" spans="1:14" s="19" customFormat="1" ht="29" x14ac:dyDescent="0.2">
      <c r="A210" s="1">
        <v>9100</v>
      </c>
      <c r="B210" s="8">
        <v>160</v>
      </c>
      <c r="C210" s="7">
        <v>1</v>
      </c>
      <c r="D210" s="7">
        <v>13</v>
      </c>
      <c r="E210" s="18" t="s">
        <v>58</v>
      </c>
      <c r="F210" s="2"/>
      <c r="G210" s="10">
        <f t="shared" si="8"/>
        <v>59200.335700000011</v>
      </c>
      <c r="H210" s="10">
        <f t="shared" si="9"/>
        <v>29158.374300000003</v>
      </c>
      <c r="I210" s="11">
        <v>88358.71</v>
      </c>
      <c r="J210" s="24"/>
      <c r="K210" s="32"/>
    </row>
    <row r="211" spans="1:14" s="19" customFormat="1" x14ac:dyDescent="0.2">
      <c r="A211" s="1">
        <v>9100</v>
      </c>
      <c r="B211" s="8">
        <v>210</v>
      </c>
      <c r="C211" s="7">
        <v>1</v>
      </c>
      <c r="D211" s="7">
        <v>13</v>
      </c>
      <c r="E211" s="18" t="s">
        <v>15</v>
      </c>
      <c r="F211" s="2"/>
      <c r="G211" s="10">
        <f t="shared" si="8"/>
        <v>7915.8155000000006</v>
      </c>
      <c r="H211" s="10">
        <f t="shared" si="9"/>
        <v>3898.8344999999999</v>
      </c>
      <c r="I211" s="11">
        <v>11814.65</v>
      </c>
      <c r="J211" s="24"/>
      <c r="K211" s="32"/>
    </row>
    <row r="212" spans="1:14" s="19" customFormat="1" x14ac:dyDescent="0.2">
      <c r="A212" s="1">
        <v>9100</v>
      </c>
      <c r="B212" s="8">
        <v>220</v>
      </c>
      <c r="C212" s="7">
        <v>1</v>
      </c>
      <c r="D212" s="7">
        <v>13</v>
      </c>
      <c r="E212" s="18" t="s">
        <v>16</v>
      </c>
      <c r="F212" s="2"/>
      <c r="G212" s="10">
        <f t="shared" si="8"/>
        <v>5596.6707999999999</v>
      </c>
      <c r="H212" s="10">
        <f t="shared" si="9"/>
        <v>2756.5691999999999</v>
      </c>
      <c r="I212" s="11">
        <v>8353.24</v>
      </c>
      <c r="J212" s="24"/>
      <c r="K212" s="32"/>
    </row>
    <row r="213" spans="1:14" s="19" customFormat="1" x14ac:dyDescent="0.2">
      <c r="A213" s="1">
        <v>9100</v>
      </c>
      <c r="B213" s="8">
        <v>240</v>
      </c>
      <c r="C213" s="7">
        <v>1</v>
      </c>
      <c r="D213" s="7">
        <v>13</v>
      </c>
      <c r="E213" s="18" t="s">
        <v>17</v>
      </c>
      <c r="F213" s="2"/>
      <c r="G213" s="10">
        <f t="shared" si="8"/>
        <v>446.27360000000004</v>
      </c>
      <c r="H213" s="10">
        <f t="shared" si="9"/>
        <v>219.80640000000002</v>
      </c>
      <c r="I213" s="11">
        <v>666.08</v>
      </c>
      <c r="J213" s="24"/>
      <c r="K213" s="32"/>
    </row>
    <row r="214" spans="1:14" s="19" customFormat="1" x14ac:dyDescent="0.2">
      <c r="A214" s="1">
        <v>9100</v>
      </c>
      <c r="B214" s="8">
        <v>160</v>
      </c>
      <c r="C214" s="7">
        <v>1</v>
      </c>
      <c r="D214" s="7">
        <v>13</v>
      </c>
      <c r="E214" s="18" t="s">
        <v>59</v>
      </c>
      <c r="F214" s="2"/>
      <c r="G214" s="10">
        <f t="shared" si="8"/>
        <v>166815.1796</v>
      </c>
      <c r="H214" s="10">
        <f t="shared" si="9"/>
        <v>82162.700400000002</v>
      </c>
      <c r="I214" s="11">
        <v>248977.88</v>
      </c>
      <c r="J214" s="24"/>
      <c r="K214" s="32"/>
    </row>
    <row r="215" spans="1:14" s="19" customFormat="1" x14ac:dyDescent="0.2">
      <c r="A215" s="1">
        <v>9100</v>
      </c>
      <c r="B215" s="8">
        <v>210</v>
      </c>
      <c r="C215" s="7">
        <v>1</v>
      </c>
      <c r="D215" s="7">
        <v>13</v>
      </c>
      <c r="E215" s="18" t="s">
        <v>15</v>
      </c>
      <c r="F215" s="2"/>
      <c r="G215" s="10">
        <f t="shared" si="8"/>
        <v>22305.244700000003</v>
      </c>
      <c r="H215" s="10">
        <f t="shared" si="9"/>
        <v>10986.165300000002</v>
      </c>
      <c r="I215" s="11">
        <v>33291.410000000003</v>
      </c>
      <c r="J215" s="24"/>
      <c r="K215" s="32"/>
    </row>
    <row r="216" spans="1:14" s="19" customFormat="1" x14ac:dyDescent="0.2">
      <c r="A216" s="1">
        <v>9100</v>
      </c>
      <c r="B216" s="8">
        <v>220</v>
      </c>
      <c r="C216" s="7">
        <v>1</v>
      </c>
      <c r="D216" s="7">
        <v>13</v>
      </c>
      <c r="E216" s="18" t="s">
        <v>16</v>
      </c>
      <c r="F216" s="2"/>
      <c r="G216" s="10">
        <f t="shared" si="8"/>
        <v>15770.346100000002</v>
      </c>
      <c r="H216" s="10">
        <f t="shared" si="9"/>
        <v>7767.4839000000011</v>
      </c>
      <c r="I216" s="11">
        <v>23537.83</v>
      </c>
      <c r="J216" s="24"/>
      <c r="K216" s="32"/>
    </row>
    <row r="217" spans="1:14" s="19" customFormat="1" x14ac:dyDescent="0.2">
      <c r="A217" s="1">
        <v>9100</v>
      </c>
      <c r="B217" s="8">
        <v>240</v>
      </c>
      <c r="C217" s="7">
        <v>1</v>
      </c>
      <c r="D217" s="7">
        <v>13</v>
      </c>
      <c r="E217" s="18" t="s">
        <v>17</v>
      </c>
      <c r="F217" s="2"/>
      <c r="G217" s="10">
        <f t="shared" si="8"/>
        <v>1257.5029</v>
      </c>
      <c r="H217" s="10">
        <f t="shared" si="9"/>
        <v>619.36709999999994</v>
      </c>
      <c r="I217" s="11">
        <v>1876.87</v>
      </c>
      <c r="J217" s="24">
        <f>SUM(I208:I217)</f>
        <v>538476.66999999993</v>
      </c>
      <c r="K217" s="32"/>
      <c r="L217" s="25"/>
      <c r="M217" s="25"/>
      <c r="N217" s="25"/>
    </row>
    <row r="218" spans="1:14" s="19" customFormat="1" x14ac:dyDescent="0.2">
      <c r="A218" s="1"/>
      <c r="B218" s="8"/>
      <c r="C218" s="7"/>
      <c r="D218" s="7"/>
      <c r="F218" s="2"/>
      <c r="G218" s="10">
        <f t="shared" si="8"/>
        <v>0</v>
      </c>
      <c r="H218" s="10">
        <f t="shared" si="9"/>
        <v>0</v>
      </c>
      <c r="I218" s="11"/>
      <c r="J218" s="24"/>
      <c r="K218" s="32"/>
      <c r="L218" s="25"/>
      <c r="M218" s="25"/>
    </row>
    <row r="219" spans="1:14" x14ac:dyDescent="0.2">
      <c r="A219" s="1"/>
      <c r="B219" s="1"/>
      <c r="C219" s="2"/>
      <c r="D219" s="2"/>
      <c r="E219" s="20"/>
      <c r="F219" s="2"/>
      <c r="G219" s="10">
        <f t="shared" si="8"/>
        <v>0</v>
      </c>
      <c r="H219" s="10">
        <f t="shared" si="9"/>
        <v>0</v>
      </c>
      <c r="I219" s="11"/>
      <c r="J219" s="24"/>
      <c r="K219" s="32"/>
      <c r="L219" s="19"/>
      <c r="M219" s="19"/>
      <c r="N219" s="19"/>
    </row>
    <row r="220" spans="1:14" s="19" customFormat="1" x14ac:dyDescent="0.2">
      <c r="A220" s="8">
        <v>5100</v>
      </c>
      <c r="B220" s="8">
        <v>730</v>
      </c>
      <c r="C220" s="7">
        <v>1</v>
      </c>
      <c r="D220" s="7">
        <v>14</v>
      </c>
      <c r="E220" s="18" t="s">
        <v>73</v>
      </c>
      <c r="F220" s="7"/>
      <c r="G220" s="10">
        <f t="shared" si="8"/>
        <v>64856.000000000007</v>
      </c>
      <c r="H220" s="10">
        <f t="shared" si="9"/>
        <v>31944</v>
      </c>
      <c r="I220" s="11">
        <v>96800</v>
      </c>
      <c r="J220" s="24">
        <f>I220</f>
        <v>96800</v>
      </c>
      <c r="K220" s="32"/>
      <c r="L220" s="26"/>
      <c r="M220" s="26"/>
      <c r="N220" s="25"/>
    </row>
    <row r="221" spans="1:14" x14ac:dyDescent="0.2">
      <c r="A221" s="1"/>
      <c r="B221" s="1"/>
      <c r="C221" s="2"/>
      <c r="D221" s="2"/>
      <c r="E221" s="18"/>
      <c r="F221" s="2"/>
      <c r="G221" s="10">
        <f t="shared" si="8"/>
        <v>0</v>
      </c>
      <c r="H221" s="10">
        <f t="shared" si="9"/>
        <v>0</v>
      </c>
      <c r="I221" s="11"/>
      <c r="J221" s="24"/>
      <c r="K221" s="32"/>
      <c r="L221" s="19"/>
      <c r="M221" s="19"/>
      <c r="N221" s="19"/>
    </row>
    <row r="222" spans="1:14" s="19" customFormat="1" x14ac:dyDescent="0.2">
      <c r="A222" s="8"/>
      <c r="B222" s="8"/>
      <c r="C222" s="7"/>
      <c r="D222" s="7"/>
      <c r="F222" s="7"/>
      <c r="G222" s="10">
        <f t="shared" si="8"/>
        <v>0</v>
      </c>
      <c r="H222" s="10">
        <f t="shared" si="9"/>
        <v>0</v>
      </c>
      <c r="I222" s="11"/>
      <c r="J222" s="24"/>
      <c r="K222" s="32"/>
    </row>
    <row r="223" spans="1:14" s="19" customFormat="1" x14ac:dyDescent="0.2">
      <c r="A223" s="8"/>
      <c r="B223" s="8"/>
      <c r="C223" s="7"/>
      <c r="D223" s="7"/>
      <c r="E223" s="18" t="s">
        <v>174</v>
      </c>
      <c r="F223" s="7"/>
      <c r="G223" s="10">
        <f t="shared" si="8"/>
        <v>0</v>
      </c>
      <c r="H223" s="10">
        <f t="shared" si="9"/>
        <v>0</v>
      </c>
      <c r="I223" s="11"/>
      <c r="J223" s="24"/>
      <c r="K223" s="32"/>
    </row>
    <row r="224" spans="1:14" s="19" customFormat="1" x14ac:dyDescent="0.2">
      <c r="A224" s="8">
        <v>5000</v>
      </c>
      <c r="B224" s="8">
        <v>120</v>
      </c>
      <c r="C224" s="7">
        <v>1</v>
      </c>
      <c r="D224" s="7">
        <v>15</v>
      </c>
      <c r="E224" s="18" t="s">
        <v>55</v>
      </c>
      <c r="F224" s="7"/>
      <c r="G224" s="10">
        <f t="shared" si="8"/>
        <v>31838.400000000001</v>
      </c>
      <c r="H224" s="10">
        <f t="shared" si="9"/>
        <v>15681.6</v>
      </c>
      <c r="I224" s="11">
        <v>47520</v>
      </c>
      <c r="J224" s="24"/>
      <c r="K224" s="32"/>
    </row>
    <row r="225" spans="1:14" s="19" customFormat="1" x14ac:dyDescent="0.2">
      <c r="A225" s="8">
        <v>5000</v>
      </c>
      <c r="B225" s="8">
        <v>210</v>
      </c>
      <c r="C225" s="7">
        <v>1</v>
      </c>
      <c r="D225" s="7">
        <v>15</v>
      </c>
      <c r="E225" s="18" t="s">
        <v>15</v>
      </c>
      <c r="F225" s="7"/>
      <c r="G225" s="10">
        <f t="shared" si="8"/>
        <v>3444.9122000000002</v>
      </c>
      <c r="H225" s="10">
        <f t="shared" si="9"/>
        <v>1696.7478000000001</v>
      </c>
      <c r="I225" s="11">
        <v>5141.66</v>
      </c>
      <c r="J225" s="24"/>
      <c r="K225" s="32"/>
    </row>
    <row r="226" spans="1:14" s="19" customFormat="1" x14ac:dyDescent="0.2">
      <c r="A226" s="8">
        <v>5000</v>
      </c>
      <c r="B226" s="8">
        <v>220</v>
      </c>
      <c r="C226" s="7">
        <v>1</v>
      </c>
      <c r="D226" s="7">
        <v>15</v>
      </c>
      <c r="E226" s="18" t="s">
        <v>16</v>
      </c>
      <c r="F226" s="7"/>
      <c r="G226" s="10">
        <f t="shared" si="8"/>
        <v>2435.6376000000005</v>
      </c>
      <c r="H226" s="10">
        <f t="shared" si="9"/>
        <v>1199.6424000000002</v>
      </c>
      <c r="I226" s="11">
        <v>3635.28</v>
      </c>
      <c r="J226" s="24"/>
      <c r="K226" s="32"/>
    </row>
    <row r="227" spans="1:14" s="19" customFormat="1" x14ac:dyDescent="0.2">
      <c r="A227" s="8">
        <v>5000</v>
      </c>
      <c r="B227" s="8">
        <v>240</v>
      </c>
      <c r="C227" s="7">
        <v>1</v>
      </c>
      <c r="D227" s="7">
        <v>15</v>
      </c>
      <c r="E227" s="18" t="s">
        <v>17</v>
      </c>
      <c r="F227" s="7"/>
      <c r="G227" s="10">
        <f t="shared" si="8"/>
        <v>194.34020000000001</v>
      </c>
      <c r="H227" s="10">
        <f t="shared" si="9"/>
        <v>95.719800000000006</v>
      </c>
      <c r="I227" s="11">
        <v>290.06</v>
      </c>
      <c r="J227" s="24">
        <f>SUM(I224:I227)</f>
        <v>56587</v>
      </c>
      <c r="K227" s="32"/>
      <c r="L227" s="25"/>
      <c r="M227" s="25"/>
      <c r="N227" s="25"/>
    </row>
    <row r="228" spans="1:14" s="19" customFormat="1" x14ac:dyDescent="0.2">
      <c r="A228" s="8"/>
      <c r="B228" s="8"/>
      <c r="C228" s="7"/>
      <c r="D228" s="7"/>
      <c r="E228" s="18"/>
      <c r="F228" s="7"/>
      <c r="G228" s="10">
        <f t="shared" si="8"/>
        <v>0</v>
      </c>
      <c r="H228" s="10">
        <f t="shared" si="9"/>
        <v>0</v>
      </c>
      <c r="I228" s="11"/>
      <c r="J228" s="24"/>
      <c r="K228" s="32"/>
      <c r="L228" s="25"/>
      <c r="M228" s="25"/>
    </row>
    <row r="229" spans="1:14" s="19" customFormat="1" x14ac:dyDescent="0.2">
      <c r="A229" s="8"/>
      <c r="B229" s="8"/>
      <c r="C229" s="7"/>
      <c r="D229" s="7"/>
      <c r="F229" s="7"/>
      <c r="G229" s="10">
        <f t="shared" si="8"/>
        <v>0</v>
      </c>
      <c r="H229" s="10">
        <f t="shared" si="9"/>
        <v>0</v>
      </c>
      <c r="I229" s="11"/>
      <c r="J229" s="24"/>
      <c r="K229" s="32"/>
    </row>
    <row r="230" spans="1:14" s="19" customFormat="1" x14ac:dyDescent="0.2">
      <c r="A230" s="8">
        <v>5200</v>
      </c>
      <c r="B230" s="8">
        <v>369</v>
      </c>
      <c r="C230" s="7">
        <v>1</v>
      </c>
      <c r="D230" s="7">
        <v>16</v>
      </c>
      <c r="E230" s="18" t="s">
        <v>74</v>
      </c>
      <c r="F230" s="7"/>
      <c r="G230" s="10">
        <f t="shared" si="8"/>
        <v>16750</v>
      </c>
      <c r="H230" s="10">
        <f t="shared" si="9"/>
        <v>8250</v>
      </c>
      <c r="I230" s="11">
        <v>25000</v>
      </c>
      <c r="J230" s="24"/>
      <c r="K230" s="32"/>
    </row>
    <row r="231" spans="1:14" s="19" customFormat="1" x14ac:dyDescent="0.2">
      <c r="A231" s="8">
        <v>6400</v>
      </c>
      <c r="B231" s="8">
        <v>732</v>
      </c>
      <c r="C231" s="7">
        <v>1</v>
      </c>
      <c r="D231" s="7">
        <v>16</v>
      </c>
      <c r="E231" s="18" t="s">
        <v>243</v>
      </c>
      <c r="F231" s="7"/>
      <c r="G231" s="10">
        <f t="shared" si="8"/>
        <v>2680</v>
      </c>
      <c r="H231" s="10">
        <f t="shared" si="9"/>
        <v>1320</v>
      </c>
      <c r="I231" s="11">
        <v>4000</v>
      </c>
      <c r="J231" s="24">
        <f>SUM(I230:I231)</f>
        <v>29000</v>
      </c>
      <c r="K231" s="32"/>
      <c r="L231" s="25"/>
      <c r="M231" s="25"/>
      <c r="N231" s="25"/>
    </row>
    <row r="232" spans="1:14" s="19" customFormat="1" x14ac:dyDescent="0.2">
      <c r="A232" s="8"/>
      <c r="B232" s="8"/>
      <c r="C232" s="7"/>
      <c r="D232" s="7"/>
      <c r="E232" s="18"/>
      <c r="F232" s="7"/>
      <c r="G232" s="10">
        <f t="shared" si="8"/>
        <v>0</v>
      </c>
      <c r="H232" s="10">
        <f t="shared" si="9"/>
        <v>0</v>
      </c>
      <c r="I232" s="11"/>
      <c r="J232" s="24"/>
      <c r="K232" s="32"/>
      <c r="L232" s="25"/>
      <c r="M232" s="25"/>
    </row>
    <row r="233" spans="1:14" ht="85" x14ac:dyDescent="0.2">
      <c r="A233" s="1">
        <v>5100</v>
      </c>
      <c r="B233" s="1">
        <v>369</v>
      </c>
      <c r="C233" s="2">
        <v>1</v>
      </c>
      <c r="D233" s="2">
        <v>17</v>
      </c>
      <c r="E233" s="18" t="s">
        <v>232</v>
      </c>
      <c r="F233" s="2"/>
      <c r="G233" s="9">
        <v>230742.61</v>
      </c>
      <c r="H233" s="10">
        <f>134071.32+2500</f>
        <v>136571.32</v>
      </c>
      <c r="I233" s="11">
        <f>SUM(G233:H233)</f>
        <v>367313.93</v>
      </c>
      <c r="J233" s="24"/>
      <c r="K233" s="32" t="s">
        <v>233</v>
      </c>
    </row>
    <row r="234" spans="1:14" x14ac:dyDescent="0.2">
      <c r="A234" s="1">
        <v>6400</v>
      </c>
      <c r="B234" s="8">
        <v>369</v>
      </c>
      <c r="C234" s="2">
        <v>1</v>
      </c>
      <c r="D234" s="2">
        <v>17</v>
      </c>
      <c r="E234" s="18" t="s">
        <v>110</v>
      </c>
      <c r="F234" s="2"/>
      <c r="G234" s="9">
        <v>30000</v>
      </c>
      <c r="H234" s="10">
        <v>15000</v>
      </c>
      <c r="I234" s="11">
        <f>SUM(G234:H234)</f>
        <v>45000</v>
      </c>
      <c r="J234" s="24">
        <f>SUM(I233:I234)</f>
        <v>412313.93</v>
      </c>
      <c r="K234" s="32" t="s">
        <v>109</v>
      </c>
    </row>
    <row r="235" spans="1:14" x14ac:dyDescent="0.2">
      <c r="A235" s="1"/>
      <c r="B235" s="1"/>
      <c r="C235" s="2"/>
      <c r="D235" s="2"/>
      <c r="E235" s="18"/>
      <c r="F235" s="2"/>
      <c r="G235" s="9"/>
      <c r="H235" s="10"/>
      <c r="I235" s="11"/>
      <c r="J235" s="24"/>
      <c r="K235" s="32"/>
    </row>
    <row r="236" spans="1:14" ht="29" x14ac:dyDescent="0.2">
      <c r="A236" s="1">
        <v>5100</v>
      </c>
      <c r="B236" s="1">
        <v>394</v>
      </c>
      <c r="C236" s="2">
        <v>1</v>
      </c>
      <c r="D236" s="7">
        <v>18</v>
      </c>
      <c r="E236" s="18" t="s">
        <v>168</v>
      </c>
      <c r="F236" s="2">
        <v>4</v>
      </c>
      <c r="G236" s="10">
        <v>400000</v>
      </c>
      <c r="H236" s="10">
        <v>120000</v>
      </c>
      <c r="I236" s="11">
        <f t="shared" ref="I236:I250" si="10">SUM(G236:H236)</f>
        <v>520000</v>
      </c>
      <c r="J236" s="24"/>
      <c r="K236" s="32" t="s">
        <v>108</v>
      </c>
    </row>
    <row r="237" spans="1:14" x14ac:dyDescent="0.2">
      <c r="A237" s="1">
        <v>5100</v>
      </c>
      <c r="B237" s="1">
        <v>394</v>
      </c>
      <c r="C237" s="2">
        <v>1</v>
      </c>
      <c r="D237" s="7">
        <v>18</v>
      </c>
      <c r="E237" s="18" t="s">
        <v>118</v>
      </c>
      <c r="F237" s="2">
        <v>8.4</v>
      </c>
      <c r="G237" s="9">
        <v>265222.42452392005</v>
      </c>
      <c r="H237" s="10">
        <v>132611.21226196003</v>
      </c>
      <c r="I237" s="11">
        <f t="shared" si="10"/>
        <v>397833.63678588008</v>
      </c>
      <c r="J237" s="24"/>
      <c r="K237" s="32" t="s">
        <v>115</v>
      </c>
    </row>
    <row r="238" spans="1:14" x14ac:dyDescent="0.2">
      <c r="A238" s="1">
        <v>5100</v>
      </c>
      <c r="B238" s="1">
        <v>394</v>
      </c>
      <c r="C238" s="2">
        <v>1</v>
      </c>
      <c r="D238" s="7">
        <v>18</v>
      </c>
      <c r="E238" s="18" t="s">
        <v>119</v>
      </c>
      <c r="F238" s="2">
        <v>8.4</v>
      </c>
      <c r="G238" s="9">
        <f>20583.52-280.83</f>
        <v>20302.689999999999</v>
      </c>
      <c r="H238" s="10">
        <f>10291.76+280.83</f>
        <v>10572.59</v>
      </c>
      <c r="I238" s="11">
        <f t="shared" si="10"/>
        <v>30875.279999999999</v>
      </c>
      <c r="J238" s="24"/>
      <c r="K238" s="32" t="s">
        <v>115</v>
      </c>
    </row>
    <row r="239" spans="1:14" ht="38.25" customHeight="1" x14ac:dyDescent="0.2">
      <c r="A239" s="1">
        <v>5100</v>
      </c>
      <c r="B239" s="1">
        <v>394</v>
      </c>
      <c r="C239" s="2">
        <v>1</v>
      </c>
      <c r="D239" s="7">
        <v>18</v>
      </c>
      <c r="E239" s="18" t="s">
        <v>234</v>
      </c>
      <c r="F239" s="2">
        <v>1</v>
      </c>
      <c r="G239" s="9">
        <v>44056</v>
      </c>
      <c r="H239" s="10">
        <v>22028</v>
      </c>
      <c r="I239" s="11">
        <f>SUM(G239:H239)</f>
        <v>66084</v>
      </c>
      <c r="J239" s="24"/>
      <c r="K239" s="32" t="s">
        <v>165</v>
      </c>
    </row>
    <row r="240" spans="1:14" ht="26.25" customHeight="1" x14ac:dyDescent="0.2">
      <c r="A240" s="1">
        <v>5100</v>
      </c>
      <c r="B240" s="1">
        <v>394</v>
      </c>
      <c r="C240" s="2">
        <v>1</v>
      </c>
      <c r="D240" s="7">
        <v>18</v>
      </c>
      <c r="E240" s="18" t="s">
        <v>227</v>
      </c>
      <c r="F240" s="2">
        <v>1</v>
      </c>
      <c r="G240" s="9">
        <v>44056</v>
      </c>
      <c r="H240" s="10">
        <v>22028</v>
      </c>
      <c r="I240" s="11">
        <f>SUM(G240:H240)</f>
        <v>66084</v>
      </c>
      <c r="J240" s="24"/>
      <c r="K240" s="32" t="s">
        <v>165</v>
      </c>
    </row>
    <row r="241" spans="1:11" ht="40.5" customHeight="1" x14ac:dyDescent="0.2">
      <c r="A241" s="1">
        <v>5100</v>
      </c>
      <c r="B241" s="1">
        <v>394</v>
      </c>
      <c r="C241" s="2">
        <v>1</v>
      </c>
      <c r="D241" s="7">
        <v>18</v>
      </c>
      <c r="E241" s="18" t="s">
        <v>228</v>
      </c>
      <c r="F241" s="2">
        <v>2</v>
      </c>
      <c r="G241" s="9">
        <v>88112</v>
      </c>
      <c r="H241" s="10">
        <v>44056</v>
      </c>
      <c r="I241" s="11">
        <f>SUM(G241:H241)</f>
        <v>132168</v>
      </c>
      <c r="J241" s="24"/>
      <c r="K241" s="32" t="s">
        <v>165</v>
      </c>
    </row>
    <row r="242" spans="1:11" ht="57" x14ac:dyDescent="0.2">
      <c r="A242" s="8">
        <v>5100</v>
      </c>
      <c r="B242" s="8">
        <v>394</v>
      </c>
      <c r="C242" s="2">
        <v>1</v>
      </c>
      <c r="D242" s="7">
        <v>18</v>
      </c>
      <c r="E242" s="18" t="s">
        <v>181</v>
      </c>
      <c r="F242" s="2">
        <v>6</v>
      </c>
      <c r="G242" s="9">
        <v>251771.74</v>
      </c>
      <c r="H242" s="10">
        <v>251771.74</v>
      </c>
      <c r="I242" s="11">
        <f t="shared" si="10"/>
        <v>503543.48</v>
      </c>
      <c r="J242" s="24"/>
      <c r="K242" s="32" t="s">
        <v>163</v>
      </c>
    </row>
    <row r="243" spans="1:11" ht="29" x14ac:dyDescent="0.2">
      <c r="A243" s="8">
        <v>5100</v>
      </c>
      <c r="B243" s="8">
        <v>394</v>
      </c>
      <c r="C243" s="2">
        <v>1</v>
      </c>
      <c r="D243" s="7">
        <v>18</v>
      </c>
      <c r="E243" s="18" t="s">
        <v>182</v>
      </c>
      <c r="F243" s="2">
        <v>6</v>
      </c>
      <c r="G243" s="9">
        <v>73400</v>
      </c>
      <c r="H243" s="10">
        <v>73400</v>
      </c>
      <c r="I243" s="11">
        <f t="shared" si="10"/>
        <v>146800</v>
      </c>
      <c r="J243" s="24"/>
      <c r="K243" s="32" t="s">
        <v>163</v>
      </c>
    </row>
    <row r="244" spans="1:11" ht="29" x14ac:dyDescent="0.2">
      <c r="A244" s="1">
        <v>5100</v>
      </c>
      <c r="B244" s="1">
        <v>394</v>
      </c>
      <c r="C244" s="2">
        <v>1</v>
      </c>
      <c r="D244" s="7">
        <v>18</v>
      </c>
      <c r="E244" s="18" t="s">
        <v>178</v>
      </c>
      <c r="F244" s="2">
        <v>8</v>
      </c>
      <c r="G244" s="9">
        <v>120000</v>
      </c>
      <c r="H244" s="10">
        <v>120000</v>
      </c>
      <c r="I244" s="11">
        <f t="shared" si="10"/>
        <v>240000</v>
      </c>
      <c r="J244" s="24"/>
      <c r="K244" s="32" t="s">
        <v>108</v>
      </c>
    </row>
    <row r="245" spans="1:11" x14ac:dyDescent="0.2">
      <c r="A245" s="1">
        <v>5100</v>
      </c>
      <c r="B245" s="1">
        <v>394</v>
      </c>
      <c r="C245" s="2">
        <v>1</v>
      </c>
      <c r="D245" s="7">
        <v>18</v>
      </c>
      <c r="E245" s="18" t="s">
        <v>116</v>
      </c>
      <c r="F245" s="2">
        <v>5.75</v>
      </c>
      <c r="G245" s="9">
        <v>93017.699334262259</v>
      </c>
      <c r="H245" s="10">
        <v>46508.84966713113</v>
      </c>
      <c r="I245" s="11">
        <f t="shared" si="10"/>
        <v>139526.54900139337</v>
      </c>
      <c r="J245" s="24"/>
      <c r="K245" s="32" t="s">
        <v>115</v>
      </c>
    </row>
    <row r="246" spans="1:11" x14ac:dyDescent="0.2">
      <c r="A246" s="1">
        <v>5100</v>
      </c>
      <c r="B246" s="1">
        <v>394</v>
      </c>
      <c r="C246" s="2">
        <v>1</v>
      </c>
      <c r="D246" s="7">
        <v>18</v>
      </c>
      <c r="E246" s="18" t="s">
        <v>117</v>
      </c>
      <c r="F246" s="2">
        <v>5.75</v>
      </c>
      <c r="G246" s="9">
        <v>7234.8600000000006</v>
      </c>
      <c r="H246" s="10">
        <v>3617.4300000000003</v>
      </c>
      <c r="I246" s="11">
        <f t="shared" si="10"/>
        <v>10852.29</v>
      </c>
      <c r="J246" s="24"/>
      <c r="K246" s="32" t="s">
        <v>115</v>
      </c>
    </row>
    <row r="247" spans="1:11" x14ac:dyDescent="0.2">
      <c r="A247" s="1">
        <v>5100</v>
      </c>
      <c r="B247" s="1">
        <v>394</v>
      </c>
      <c r="C247" s="2">
        <v>1</v>
      </c>
      <c r="D247" s="7">
        <v>18</v>
      </c>
      <c r="E247" s="18" t="s">
        <v>130</v>
      </c>
      <c r="F247" s="2">
        <v>2</v>
      </c>
      <c r="G247" s="9">
        <v>50000</v>
      </c>
      <c r="H247" s="10">
        <v>50000</v>
      </c>
      <c r="I247" s="11">
        <f t="shared" si="10"/>
        <v>100000</v>
      </c>
      <c r="J247" s="24"/>
      <c r="K247" s="32" t="s">
        <v>128</v>
      </c>
    </row>
    <row r="248" spans="1:11" x14ac:dyDescent="0.2">
      <c r="A248" s="1">
        <v>5100</v>
      </c>
      <c r="B248" s="1">
        <v>394</v>
      </c>
      <c r="C248" s="2">
        <v>1</v>
      </c>
      <c r="D248" s="7">
        <v>18</v>
      </c>
      <c r="E248" s="18" t="s">
        <v>136</v>
      </c>
      <c r="F248" s="2">
        <v>10</v>
      </c>
      <c r="G248" s="9">
        <v>200000</v>
      </c>
      <c r="H248" s="10">
        <v>200000</v>
      </c>
      <c r="I248" s="11">
        <f t="shared" si="10"/>
        <v>400000</v>
      </c>
      <c r="J248" s="24"/>
      <c r="K248" s="32" t="s">
        <v>129</v>
      </c>
    </row>
    <row r="249" spans="1:11" ht="29" x14ac:dyDescent="0.2">
      <c r="A249" s="1">
        <v>5100</v>
      </c>
      <c r="B249" s="1">
        <v>394</v>
      </c>
      <c r="C249" s="2">
        <v>1</v>
      </c>
      <c r="D249" s="7">
        <v>18</v>
      </c>
      <c r="E249" s="18" t="s">
        <v>156</v>
      </c>
      <c r="F249" s="2">
        <v>9</v>
      </c>
      <c r="G249" s="9">
        <v>300000</v>
      </c>
      <c r="H249" s="10">
        <v>150000</v>
      </c>
      <c r="I249" s="11">
        <f t="shared" si="10"/>
        <v>450000</v>
      </c>
      <c r="J249" s="24"/>
      <c r="K249" s="32" t="s">
        <v>143</v>
      </c>
    </row>
    <row r="250" spans="1:11" x14ac:dyDescent="0.2">
      <c r="A250" s="36">
        <v>5100</v>
      </c>
      <c r="B250" s="37">
        <v>394</v>
      </c>
      <c r="C250" s="2">
        <v>1</v>
      </c>
      <c r="D250" s="7">
        <v>18</v>
      </c>
      <c r="E250" s="18" t="s">
        <v>193</v>
      </c>
      <c r="F250" s="2">
        <v>10</v>
      </c>
      <c r="G250" s="9">
        <v>250000</v>
      </c>
      <c r="H250" s="10">
        <v>230769.65</v>
      </c>
      <c r="I250" s="11">
        <f t="shared" si="10"/>
        <v>480769.65</v>
      </c>
      <c r="J250" s="24"/>
      <c r="K250" s="32" t="s">
        <v>164</v>
      </c>
    </row>
    <row r="251" spans="1:11" ht="29" x14ac:dyDescent="0.2">
      <c r="A251" s="36">
        <v>5100</v>
      </c>
      <c r="B251" s="37">
        <v>394</v>
      </c>
      <c r="C251" s="2">
        <v>1</v>
      </c>
      <c r="D251" s="7">
        <v>18</v>
      </c>
      <c r="E251" s="18" t="s">
        <v>229</v>
      </c>
      <c r="F251" s="2">
        <v>3</v>
      </c>
      <c r="G251" s="9">
        <v>66674</v>
      </c>
      <c r="H251" s="10">
        <v>33337</v>
      </c>
      <c r="I251" s="11">
        <f>SUM(G251:H251)</f>
        <v>100011</v>
      </c>
      <c r="J251" s="24">
        <f>SUM(I236:I251)</f>
        <v>3784547.8857872733</v>
      </c>
      <c r="K251" s="32" t="s">
        <v>165</v>
      </c>
    </row>
    <row r="252" spans="1:11" x14ac:dyDescent="0.2">
      <c r="A252" s="3"/>
      <c r="B252" s="33"/>
      <c r="C252" s="2"/>
      <c r="D252" s="2"/>
      <c r="E252" s="18"/>
      <c r="F252" s="2"/>
      <c r="G252" s="9"/>
      <c r="H252" s="10"/>
      <c r="I252" s="11"/>
      <c r="J252" s="24"/>
      <c r="K252" s="32"/>
    </row>
    <row r="253" spans="1:11" ht="43" x14ac:dyDescent="0.2">
      <c r="A253" s="36">
        <v>5100</v>
      </c>
      <c r="B253" s="37">
        <v>394</v>
      </c>
      <c r="C253" s="2"/>
      <c r="D253" s="7">
        <v>19</v>
      </c>
      <c r="E253" s="18" t="s">
        <v>245</v>
      </c>
      <c r="F253" s="2"/>
      <c r="G253" s="9">
        <v>260238.67</v>
      </c>
      <c r="H253" s="10">
        <v>164169.32999999999</v>
      </c>
      <c r="I253" s="11">
        <f>SUM(G253:H253)</f>
        <v>424408</v>
      </c>
      <c r="J253" s="24"/>
      <c r="K253" s="32" t="s">
        <v>244</v>
      </c>
    </row>
    <row r="254" spans="1:11" x14ac:dyDescent="0.2">
      <c r="A254" s="37">
        <v>5100</v>
      </c>
      <c r="B254" s="37">
        <v>394</v>
      </c>
      <c r="C254" s="2">
        <v>1</v>
      </c>
      <c r="D254" s="7">
        <v>19</v>
      </c>
      <c r="E254" s="18" t="s">
        <v>191</v>
      </c>
      <c r="F254" s="2"/>
      <c r="G254" s="9">
        <v>28800</v>
      </c>
      <c r="H254" s="10">
        <v>14400</v>
      </c>
      <c r="I254" s="11">
        <f t="shared" ref="I254" si="11">SUM(G254:H254)</f>
        <v>43200</v>
      </c>
      <c r="J254" s="24"/>
      <c r="K254" s="32" t="s">
        <v>164</v>
      </c>
    </row>
    <row r="255" spans="1:11" ht="29" x14ac:dyDescent="0.2">
      <c r="A255" s="37">
        <v>5100</v>
      </c>
      <c r="B255" s="37">
        <v>394</v>
      </c>
      <c r="C255" s="2">
        <v>1</v>
      </c>
      <c r="D255" s="7">
        <v>19</v>
      </c>
      <c r="E255" s="18" t="s">
        <v>246</v>
      </c>
      <c r="F255" s="2"/>
      <c r="G255" s="9">
        <v>245412</v>
      </c>
      <c r="H255" s="10">
        <v>166016</v>
      </c>
      <c r="I255" s="11">
        <f>SUM(G255:H255)</f>
        <v>411428</v>
      </c>
      <c r="J255" s="24">
        <f>SUM(I253:I255)</f>
        <v>879036</v>
      </c>
      <c r="K255" s="32" t="s">
        <v>247</v>
      </c>
    </row>
    <row r="256" spans="1:11" x14ac:dyDescent="0.2">
      <c r="A256" s="3"/>
      <c r="B256" s="33"/>
      <c r="C256" s="2"/>
      <c r="D256" s="2"/>
      <c r="E256" s="18"/>
      <c r="F256" s="2"/>
      <c r="G256" s="9"/>
      <c r="H256" s="10"/>
      <c r="I256" s="11"/>
      <c r="J256" s="24"/>
      <c r="K256" s="32"/>
    </row>
    <row r="257" spans="1:11" x14ac:dyDescent="0.2">
      <c r="A257" s="1"/>
      <c r="B257" s="1"/>
      <c r="C257" s="2"/>
      <c r="D257" s="2"/>
      <c r="E257" s="18"/>
      <c r="F257" s="2"/>
      <c r="G257" s="9"/>
      <c r="H257" s="10"/>
      <c r="I257" s="11"/>
      <c r="J257" s="24"/>
      <c r="K257" s="32"/>
    </row>
    <row r="258" spans="1:11" x14ac:dyDescent="0.2">
      <c r="A258" s="1">
        <v>6100</v>
      </c>
      <c r="B258" s="1">
        <v>394</v>
      </c>
      <c r="C258" s="2">
        <v>1</v>
      </c>
      <c r="D258" s="7">
        <v>20</v>
      </c>
      <c r="E258" s="18" t="s">
        <v>127</v>
      </c>
      <c r="F258" s="2">
        <v>1</v>
      </c>
      <c r="G258" s="9">
        <v>16506.650000000001</v>
      </c>
      <c r="H258" s="10">
        <v>24349.439999999999</v>
      </c>
      <c r="I258" s="11">
        <f t="shared" ref="I258:I266" si="12">SUM(G258:H258)</f>
        <v>40856.089999999997</v>
      </c>
      <c r="J258" s="24"/>
      <c r="K258" s="32" t="s">
        <v>109</v>
      </c>
    </row>
    <row r="259" spans="1:11" ht="43" x14ac:dyDescent="0.2">
      <c r="A259" s="8">
        <v>6110</v>
      </c>
      <c r="B259" s="8">
        <v>394</v>
      </c>
      <c r="C259" s="2">
        <v>1</v>
      </c>
      <c r="D259" s="7">
        <v>20</v>
      </c>
      <c r="E259" s="18" t="s">
        <v>213</v>
      </c>
      <c r="F259" s="2"/>
      <c r="G259" s="9">
        <v>65440</v>
      </c>
      <c r="H259" s="10"/>
      <c r="I259" s="11">
        <f t="shared" si="12"/>
        <v>65440</v>
      </c>
      <c r="J259" s="24"/>
      <c r="K259" s="32" t="s">
        <v>163</v>
      </c>
    </row>
    <row r="260" spans="1:11" ht="29" x14ac:dyDescent="0.2">
      <c r="A260" s="8">
        <v>6110</v>
      </c>
      <c r="B260" s="8">
        <v>394</v>
      </c>
      <c r="C260" s="2">
        <v>1</v>
      </c>
      <c r="D260" s="7">
        <v>20</v>
      </c>
      <c r="E260" s="18" t="s">
        <v>184</v>
      </c>
      <c r="F260" s="2"/>
      <c r="G260" s="9">
        <v>16000</v>
      </c>
      <c r="H260" s="10"/>
      <c r="I260" s="11">
        <f t="shared" si="12"/>
        <v>16000</v>
      </c>
      <c r="J260" s="24"/>
      <c r="K260" s="32" t="s">
        <v>163</v>
      </c>
    </row>
    <row r="261" spans="1:11" x14ac:dyDescent="0.2">
      <c r="A261" s="33">
        <v>6120</v>
      </c>
      <c r="B261" s="33">
        <v>394</v>
      </c>
      <c r="C261" s="2">
        <v>1</v>
      </c>
      <c r="D261" s="7">
        <v>20</v>
      </c>
      <c r="E261" s="18" t="s">
        <v>190</v>
      </c>
      <c r="F261" s="2">
        <v>1</v>
      </c>
      <c r="G261" s="9">
        <v>9600</v>
      </c>
      <c r="H261" s="10">
        <v>4800</v>
      </c>
      <c r="I261" s="11">
        <f t="shared" si="12"/>
        <v>14400</v>
      </c>
      <c r="J261" s="24"/>
      <c r="K261" s="32" t="s">
        <v>164</v>
      </c>
    </row>
    <row r="262" spans="1:11" ht="29" x14ac:dyDescent="0.2">
      <c r="A262" s="8">
        <v>6300</v>
      </c>
      <c r="B262" s="8">
        <v>394</v>
      </c>
      <c r="C262" s="2">
        <v>1</v>
      </c>
      <c r="D262" s="7">
        <v>20</v>
      </c>
      <c r="E262" s="18" t="s">
        <v>187</v>
      </c>
      <c r="F262" s="2"/>
      <c r="G262" s="9">
        <v>102900</v>
      </c>
      <c r="H262" s="10"/>
      <c r="I262" s="11">
        <f t="shared" si="12"/>
        <v>102900</v>
      </c>
      <c r="J262" s="24"/>
      <c r="K262" s="32" t="s">
        <v>163</v>
      </c>
    </row>
    <row r="263" spans="1:11" x14ac:dyDescent="0.2">
      <c r="A263" s="8">
        <v>6300</v>
      </c>
      <c r="B263" s="8">
        <v>394</v>
      </c>
      <c r="C263" s="2">
        <v>1</v>
      </c>
      <c r="D263" s="7">
        <v>20</v>
      </c>
      <c r="E263" s="18" t="s">
        <v>188</v>
      </c>
      <c r="F263" s="2"/>
      <c r="G263" s="9">
        <v>15680</v>
      </c>
      <c r="H263" s="10"/>
      <c r="I263" s="11">
        <f t="shared" si="12"/>
        <v>15680</v>
      </c>
      <c r="J263" s="24"/>
      <c r="K263" s="32" t="s">
        <v>163</v>
      </c>
    </row>
    <row r="264" spans="1:11" x14ac:dyDescent="0.2">
      <c r="A264" s="1">
        <v>6400</v>
      </c>
      <c r="B264" s="1">
        <v>394</v>
      </c>
      <c r="C264" s="2">
        <v>1</v>
      </c>
      <c r="D264" s="7">
        <v>20</v>
      </c>
      <c r="E264" s="18" t="s">
        <v>131</v>
      </c>
      <c r="F264" s="2">
        <v>1</v>
      </c>
      <c r="G264" s="9">
        <v>134000</v>
      </c>
      <c r="H264" s="10">
        <v>0</v>
      </c>
      <c r="I264" s="11">
        <f t="shared" si="12"/>
        <v>134000</v>
      </c>
      <c r="J264" s="24">
        <f>SUM(I258:I264)</f>
        <v>389276.08999999997</v>
      </c>
      <c r="K264" s="32" t="s">
        <v>128</v>
      </c>
    </row>
    <row r="265" spans="1:11" x14ac:dyDescent="0.2">
      <c r="A265" s="1"/>
      <c r="B265" s="1"/>
      <c r="C265" s="2"/>
      <c r="D265" s="2"/>
      <c r="E265" s="18"/>
      <c r="F265" s="2"/>
      <c r="G265" s="9"/>
      <c r="H265" s="10"/>
      <c r="I265" s="11">
        <f t="shared" si="12"/>
        <v>0</v>
      </c>
      <c r="J265" s="24"/>
      <c r="K265" s="32"/>
    </row>
    <row r="266" spans="1:11" ht="29" x14ac:dyDescent="0.2">
      <c r="A266" s="1">
        <v>7800</v>
      </c>
      <c r="B266" s="1">
        <v>394</v>
      </c>
      <c r="C266" s="2">
        <v>1</v>
      </c>
      <c r="D266" s="2">
        <v>21</v>
      </c>
      <c r="E266" s="18" t="s">
        <v>241</v>
      </c>
      <c r="F266" s="2"/>
      <c r="G266" s="9">
        <v>25000</v>
      </c>
      <c r="H266" s="10">
        <v>18600</v>
      </c>
      <c r="I266" s="11">
        <f t="shared" si="12"/>
        <v>43600</v>
      </c>
      <c r="J266" s="24"/>
      <c r="K266" s="32" t="s">
        <v>242</v>
      </c>
    </row>
    <row r="267" spans="1:11" x14ac:dyDescent="0.2">
      <c r="A267" s="1">
        <v>7800</v>
      </c>
      <c r="B267" s="1">
        <v>350</v>
      </c>
      <c r="C267" s="2">
        <v>1</v>
      </c>
      <c r="D267" s="2">
        <v>21</v>
      </c>
      <c r="E267" s="18" t="s">
        <v>99</v>
      </c>
      <c r="F267" s="2"/>
      <c r="G267" s="10">
        <v>7000</v>
      </c>
      <c r="H267" s="10">
        <v>7000</v>
      </c>
      <c r="I267" s="11">
        <f>SUM(G267:H267)</f>
        <v>14000</v>
      </c>
      <c r="J267" s="24"/>
      <c r="K267" s="32" t="s">
        <v>108</v>
      </c>
    </row>
    <row r="268" spans="1:11" ht="29" x14ac:dyDescent="0.2">
      <c r="A268" s="1">
        <v>7800</v>
      </c>
      <c r="B268" s="1">
        <v>400</v>
      </c>
      <c r="C268" s="2">
        <v>1</v>
      </c>
      <c r="D268" s="2">
        <v>21</v>
      </c>
      <c r="E268" s="18" t="s">
        <v>258</v>
      </c>
      <c r="F268" s="2"/>
      <c r="G268" s="9">
        <v>10000</v>
      </c>
      <c r="H268" s="10">
        <v>6500</v>
      </c>
      <c r="I268" s="11">
        <f t="shared" ref="I268" si="13">SUM(G268:H268)</f>
        <v>16500</v>
      </c>
      <c r="J268" s="24">
        <f>SUM(I266:I268)</f>
        <v>74100</v>
      </c>
      <c r="K268" s="32" t="s">
        <v>237</v>
      </c>
    </row>
    <row r="269" spans="1:11" x14ac:dyDescent="0.2">
      <c r="A269" s="1"/>
      <c r="B269" s="1"/>
      <c r="C269" s="2"/>
      <c r="D269" s="2"/>
      <c r="E269" s="18"/>
      <c r="F269" s="2"/>
      <c r="G269" s="9"/>
      <c r="H269" s="10"/>
      <c r="I269" s="11"/>
      <c r="J269" s="24"/>
      <c r="K269" s="32"/>
    </row>
    <row r="270" spans="1:11" x14ac:dyDescent="0.2">
      <c r="A270" s="37">
        <v>7900</v>
      </c>
      <c r="B270" s="37">
        <v>394</v>
      </c>
      <c r="C270" s="2">
        <v>1</v>
      </c>
      <c r="D270" s="2">
        <v>22</v>
      </c>
      <c r="E270" s="18" t="s">
        <v>192</v>
      </c>
      <c r="F270" s="2"/>
      <c r="G270" s="9">
        <v>9600</v>
      </c>
      <c r="H270" s="10">
        <v>4800</v>
      </c>
      <c r="I270" s="11">
        <f>SUM(G270:H270)</f>
        <v>14400</v>
      </c>
      <c r="J270" s="24">
        <f>I270</f>
        <v>14400</v>
      </c>
      <c r="K270" s="32" t="s">
        <v>164</v>
      </c>
    </row>
    <row r="271" spans="1:11" s="19" customFormat="1" x14ac:dyDescent="0.2">
      <c r="A271" s="8"/>
      <c r="B271" s="8"/>
      <c r="C271" s="7"/>
      <c r="D271" s="7"/>
      <c r="E271" s="18"/>
      <c r="F271" s="7"/>
      <c r="G271" s="10">
        <f t="shared" si="8"/>
        <v>0</v>
      </c>
      <c r="H271" s="10">
        <f t="shared" si="9"/>
        <v>0</v>
      </c>
      <c r="I271" s="11"/>
      <c r="J271" s="24"/>
      <c r="K271" s="32"/>
    </row>
    <row r="272" spans="1:11" ht="29" x14ac:dyDescent="0.2">
      <c r="A272" s="8">
        <v>5100</v>
      </c>
      <c r="B272" s="8">
        <v>529</v>
      </c>
      <c r="C272" s="2" t="s">
        <v>248</v>
      </c>
      <c r="D272" s="2">
        <v>23</v>
      </c>
      <c r="E272" s="18" t="s">
        <v>185</v>
      </c>
      <c r="F272" s="2"/>
      <c r="G272" s="9">
        <v>85000</v>
      </c>
      <c r="H272" s="10">
        <v>85000</v>
      </c>
      <c r="I272" s="11">
        <f t="shared" ref="I272:I282" si="14">SUM(G272:H272)</f>
        <v>170000</v>
      </c>
      <c r="J272" s="24"/>
      <c r="K272" s="32" t="s">
        <v>163</v>
      </c>
    </row>
    <row r="273" spans="1:11" x14ac:dyDescent="0.2">
      <c r="A273" s="1">
        <v>5100</v>
      </c>
      <c r="B273" s="1">
        <v>520</v>
      </c>
      <c r="C273" s="2" t="s">
        <v>248</v>
      </c>
      <c r="D273" s="2">
        <v>23</v>
      </c>
      <c r="E273" s="18" t="s">
        <v>103</v>
      </c>
      <c r="F273" s="2"/>
      <c r="G273" s="10">
        <v>166332.68</v>
      </c>
      <c r="H273" s="10">
        <f>35061.34-16000</f>
        <v>19061.339999999997</v>
      </c>
      <c r="I273" s="11">
        <f t="shared" si="14"/>
        <v>185394.02</v>
      </c>
      <c r="J273" s="24"/>
      <c r="K273" s="32" t="s">
        <v>108</v>
      </c>
    </row>
    <row r="274" spans="1:11" ht="29" x14ac:dyDescent="0.2">
      <c r="A274" s="1">
        <v>5100</v>
      </c>
      <c r="B274" s="1">
        <v>520</v>
      </c>
      <c r="C274" s="2" t="s">
        <v>248</v>
      </c>
      <c r="D274" s="2">
        <v>23</v>
      </c>
      <c r="E274" s="18" t="s">
        <v>157</v>
      </c>
      <c r="F274" s="2"/>
      <c r="G274" s="9">
        <v>178985.06</v>
      </c>
      <c r="H274" s="10">
        <v>61014.94</v>
      </c>
      <c r="I274" s="11">
        <f t="shared" si="14"/>
        <v>240000</v>
      </c>
      <c r="J274" s="24">
        <f>SUM(I272:I274)</f>
        <v>595394.02</v>
      </c>
      <c r="K274" s="32" t="s">
        <v>143</v>
      </c>
    </row>
    <row r="275" spans="1:11" s="19" customFormat="1" x14ac:dyDescent="0.2">
      <c r="A275" s="8"/>
      <c r="B275" s="8"/>
      <c r="C275" s="2"/>
      <c r="D275" s="7"/>
      <c r="E275" s="18"/>
      <c r="F275" s="7"/>
      <c r="G275" s="10"/>
      <c r="H275" s="10"/>
      <c r="I275" s="11"/>
      <c r="J275" s="24"/>
      <c r="K275" s="32"/>
    </row>
    <row r="276" spans="1:11" ht="29" x14ac:dyDescent="0.2">
      <c r="A276" s="1">
        <v>6150</v>
      </c>
      <c r="B276" s="8">
        <v>394</v>
      </c>
      <c r="C276" s="2" t="s">
        <v>248</v>
      </c>
      <c r="D276" s="2">
        <v>24</v>
      </c>
      <c r="E276" s="18" t="s">
        <v>101</v>
      </c>
      <c r="F276" s="2"/>
      <c r="G276" s="9">
        <v>2000</v>
      </c>
      <c r="H276" s="10">
        <v>2000</v>
      </c>
      <c r="I276" s="11">
        <f t="shared" si="14"/>
        <v>4000</v>
      </c>
      <c r="J276" s="24"/>
      <c r="K276" s="32" t="s">
        <v>108</v>
      </c>
    </row>
    <row r="277" spans="1:11" x14ac:dyDescent="0.2">
      <c r="A277" s="1">
        <v>6150</v>
      </c>
      <c r="B277" s="8">
        <v>500</v>
      </c>
      <c r="C277" s="2" t="s">
        <v>248</v>
      </c>
      <c r="D277" s="2">
        <v>24</v>
      </c>
      <c r="E277" s="18" t="s">
        <v>102</v>
      </c>
      <c r="F277" s="2"/>
      <c r="G277" s="9">
        <v>500</v>
      </c>
      <c r="H277" s="10">
        <v>500</v>
      </c>
      <c r="I277" s="11">
        <f t="shared" si="14"/>
        <v>1000</v>
      </c>
      <c r="J277" s="24">
        <f>SUM(I276:I277)</f>
        <v>5000</v>
      </c>
      <c r="K277" s="32" t="s">
        <v>108</v>
      </c>
    </row>
    <row r="278" spans="1:11" s="19" customFormat="1" x14ac:dyDescent="0.2">
      <c r="A278" s="8"/>
      <c r="B278" s="8"/>
      <c r="C278" s="7"/>
      <c r="D278" s="7"/>
      <c r="E278" s="18"/>
      <c r="F278" s="7"/>
      <c r="G278" s="10"/>
      <c r="H278" s="10"/>
      <c r="I278" s="11"/>
      <c r="J278" s="24"/>
      <c r="K278" s="32"/>
    </row>
    <row r="279" spans="1:11" ht="29" x14ac:dyDescent="0.2">
      <c r="A279" s="1">
        <v>6400</v>
      </c>
      <c r="B279" s="8">
        <v>315</v>
      </c>
      <c r="C279" s="2" t="s">
        <v>248</v>
      </c>
      <c r="D279" s="2">
        <v>25</v>
      </c>
      <c r="E279" s="18" t="s">
        <v>218</v>
      </c>
      <c r="F279" s="2"/>
      <c r="G279" s="10">
        <v>25000</v>
      </c>
      <c r="H279" s="10">
        <v>10000</v>
      </c>
      <c r="I279" s="11">
        <f t="shared" si="14"/>
        <v>35000</v>
      </c>
      <c r="J279" s="24"/>
      <c r="K279" s="32" t="s">
        <v>108</v>
      </c>
    </row>
    <row r="280" spans="1:11" ht="29" x14ac:dyDescent="0.2">
      <c r="A280" s="1">
        <v>6400</v>
      </c>
      <c r="B280" s="8">
        <v>394</v>
      </c>
      <c r="C280" s="2" t="s">
        <v>248</v>
      </c>
      <c r="D280" s="2">
        <v>25</v>
      </c>
      <c r="E280" s="18" t="s">
        <v>158</v>
      </c>
      <c r="F280" s="2"/>
      <c r="G280" s="9">
        <v>30000</v>
      </c>
      <c r="H280" s="10">
        <v>15000</v>
      </c>
      <c r="I280" s="11">
        <f t="shared" si="14"/>
        <v>45000</v>
      </c>
      <c r="J280" s="24">
        <f>SUM(I279:I280)</f>
        <v>80000</v>
      </c>
      <c r="K280" s="32" t="s">
        <v>143</v>
      </c>
    </row>
    <row r="281" spans="1:11" s="19" customFormat="1" x14ac:dyDescent="0.2">
      <c r="A281" s="8"/>
      <c r="B281" s="8"/>
      <c r="C281" s="7"/>
      <c r="D281" s="7"/>
      <c r="E281" s="18"/>
      <c r="F281" s="7"/>
      <c r="G281" s="10"/>
      <c r="H281" s="10"/>
      <c r="I281" s="11"/>
      <c r="J281" s="24"/>
      <c r="K281" s="32"/>
    </row>
    <row r="282" spans="1:11" ht="43" x14ac:dyDescent="0.2">
      <c r="A282" s="8">
        <v>6500</v>
      </c>
      <c r="B282" s="8">
        <v>394</v>
      </c>
      <c r="C282" s="2" t="s">
        <v>248</v>
      </c>
      <c r="D282" s="2">
        <v>26</v>
      </c>
      <c r="E282" s="18" t="s">
        <v>214</v>
      </c>
      <c r="F282" s="2"/>
      <c r="G282" s="9">
        <v>25000</v>
      </c>
      <c r="H282" s="10">
        <v>25000</v>
      </c>
      <c r="I282" s="11">
        <f t="shared" si="14"/>
        <v>50000</v>
      </c>
      <c r="J282" s="24">
        <f>I282</f>
        <v>50000</v>
      </c>
      <c r="K282" s="32" t="s">
        <v>163</v>
      </c>
    </row>
    <row r="283" spans="1:11" x14ac:dyDescent="0.2">
      <c r="A283" s="8"/>
      <c r="B283" s="8"/>
      <c r="C283" s="2"/>
      <c r="D283" s="2"/>
      <c r="E283" s="18"/>
      <c r="F283" s="2"/>
      <c r="G283" s="9"/>
      <c r="H283" s="10"/>
      <c r="I283" s="11"/>
      <c r="J283" s="24"/>
      <c r="K283" s="32"/>
    </row>
    <row r="284" spans="1:11" x14ac:dyDescent="0.2">
      <c r="A284" s="8"/>
      <c r="B284" s="8"/>
      <c r="C284" s="2"/>
      <c r="D284" s="2"/>
      <c r="E284" s="18"/>
      <c r="F284" s="2"/>
      <c r="G284" s="9"/>
      <c r="H284" s="10"/>
      <c r="I284" s="11"/>
      <c r="J284" s="24"/>
      <c r="K284" s="32"/>
    </row>
    <row r="285" spans="1:11" ht="29" x14ac:dyDescent="0.2">
      <c r="A285" s="1">
        <v>5200</v>
      </c>
      <c r="B285" s="1">
        <v>394</v>
      </c>
      <c r="C285" s="2" t="s">
        <v>249</v>
      </c>
      <c r="D285" s="2">
        <v>27</v>
      </c>
      <c r="E285" s="18" t="s">
        <v>167</v>
      </c>
      <c r="F285" s="2">
        <v>4</v>
      </c>
      <c r="G285" s="9">
        <v>200000</v>
      </c>
      <c r="H285" s="10">
        <v>200000</v>
      </c>
      <c r="I285" s="11">
        <f>SUM(G285:H285)</f>
        <v>400000</v>
      </c>
      <c r="J285" s="24"/>
      <c r="K285" s="32" t="s">
        <v>108</v>
      </c>
    </row>
    <row r="286" spans="1:11" x14ac:dyDescent="0.2">
      <c r="A286" s="1">
        <v>6300</v>
      </c>
      <c r="B286" s="1">
        <v>394</v>
      </c>
      <c r="C286" s="2" t="s">
        <v>249</v>
      </c>
      <c r="D286" s="2">
        <v>27</v>
      </c>
      <c r="E286" s="18" t="s">
        <v>132</v>
      </c>
      <c r="F286" s="2">
        <v>0.5</v>
      </c>
      <c r="G286" s="9">
        <v>25000</v>
      </c>
      <c r="H286" s="10">
        <v>25000</v>
      </c>
      <c r="I286" s="11">
        <f>SUM(G286:H286)</f>
        <v>50000</v>
      </c>
      <c r="J286" s="24">
        <f>SUM(I285:I286)</f>
        <v>450000</v>
      </c>
      <c r="K286" s="32" t="s">
        <v>128</v>
      </c>
    </row>
    <row r="287" spans="1:11" x14ac:dyDescent="0.2">
      <c r="A287" s="1"/>
      <c r="B287" s="1"/>
      <c r="C287" s="2"/>
      <c r="D287" s="2"/>
      <c r="E287" s="18"/>
      <c r="F287" s="2"/>
      <c r="G287" s="9"/>
      <c r="H287" s="10"/>
      <c r="I287" s="11"/>
      <c r="J287" s="24"/>
      <c r="K287" s="32"/>
    </row>
    <row r="288" spans="1:11" x14ac:dyDescent="0.2">
      <c r="A288" s="1">
        <v>5200</v>
      </c>
      <c r="B288" s="8">
        <v>394</v>
      </c>
      <c r="C288" s="2" t="s">
        <v>249</v>
      </c>
      <c r="D288" s="2">
        <v>28</v>
      </c>
      <c r="E288" s="18" t="s">
        <v>259</v>
      </c>
      <c r="F288" s="2"/>
      <c r="G288" s="9">
        <v>15000</v>
      </c>
      <c r="H288" s="10">
        <v>15000</v>
      </c>
      <c r="I288" s="11">
        <f>SUM(G288:H288)</f>
        <v>30000</v>
      </c>
      <c r="J288" s="24">
        <f>I288</f>
        <v>30000</v>
      </c>
      <c r="K288" s="32" t="s">
        <v>108</v>
      </c>
    </row>
    <row r="289" spans="1:14" x14ac:dyDescent="0.2">
      <c r="A289" s="1"/>
      <c r="B289" s="8"/>
      <c r="C289" s="2"/>
      <c r="D289" s="2"/>
      <c r="E289" s="18"/>
      <c r="F289" s="2"/>
      <c r="G289" s="9"/>
      <c r="H289" s="10"/>
      <c r="I289" s="11"/>
      <c r="J289" s="24"/>
      <c r="K289" s="32"/>
    </row>
    <row r="290" spans="1:14" ht="29" x14ac:dyDescent="0.2">
      <c r="A290" s="1">
        <v>6400</v>
      </c>
      <c r="B290" s="8">
        <v>394</v>
      </c>
      <c r="C290" s="2" t="s">
        <v>249</v>
      </c>
      <c r="D290" s="2">
        <v>29</v>
      </c>
      <c r="E290" s="18" t="s">
        <v>179</v>
      </c>
      <c r="F290" s="2"/>
      <c r="G290" s="9">
        <v>15000</v>
      </c>
      <c r="H290" s="10">
        <v>15000</v>
      </c>
      <c r="I290" s="11">
        <f>SUM(G290:H290)</f>
        <v>30000</v>
      </c>
      <c r="J290" s="24"/>
      <c r="K290" s="32" t="s">
        <v>108</v>
      </c>
    </row>
    <row r="291" spans="1:14" ht="29" x14ac:dyDescent="0.2">
      <c r="A291" s="1">
        <v>6400</v>
      </c>
      <c r="B291" s="8">
        <v>394</v>
      </c>
      <c r="C291" s="2" t="s">
        <v>249</v>
      </c>
      <c r="D291" s="2">
        <v>29</v>
      </c>
      <c r="E291" s="18" t="s">
        <v>273</v>
      </c>
      <c r="F291" s="2"/>
      <c r="G291" s="10">
        <v>25000</v>
      </c>
      <c r="H291" s="10">
        <v>10000</v>
      </c>
      <c r="I291" s="11">
        <f>SUM(G291:H291)</f>
        <v>35000</v>
      </c>
      <c r="J291" s="24">
        <f>SUM(I290:I291)</f>
        <v>65000</v>
      </c>
      <c r="K291" s="32" t="s">
        <v>108</v>
      </c>
    </row>
    <row r="292" spans="1:14" x14ac:dyDescent="0.2">
      <c r="A292" s="1"/>
      <c r="B292" s="8"/>
      <c r="C292" s="2"/>
      <c r="D292" s="2"/>
      <c r="E292" s="18"/>
      <c r="F292" s="2"/>
      <c r="G292" s="10"/>
      <c r="H292" s="10"/>
      <c r="I292" s="11"/>
      <c r="J292" s="24"/>
      <c r="K292" s="32"/>
    </row>
    <row r="293" spans="1:14" x14ac:dyDescent="0.2">
      <c r="A293" s="1"/>
      <c r="B293" s="8"/>
      <c r="C293" s="2"/>
      <c r="D293" s="2"/>
      <c r="E293" s="18"/>
      <c r="F293" s="2"/>
      <c r="G293" s="10"/>
      <c r="H293" s="10"/>
      <c r="I293" s="11"/>
      <c r="J293" s="24"/>
      <c r="K293" s="32"/>
    </row>
    <row r="294" spans="1:14" x14ac:dyDescent="0.2">
      <c r="A294" s="1">
        <v>7900</v>
      </c>
      <c r="B294" s="1">
        <v>160</v>
      </c>
      <c r="C294" s="7" t="s">
        <v>250</v>
      </c>
      <c r="D294" s="7">
        <v>30</v>
      </c>
      <c r="E294" s="18" t="s">
        <v>222</v>
      </c>
      <c r="F294" s="2">
        <v>1</v>
      </c>
      <c r="G294" s="10">
        <f t="shared" si="8"/>
        <v>62980.000000000007</v>
      </c>
      <c r="H294" s="10">
        <f t="shared" si="9"/>
        <v>31020</v>
      </c>
      <c r="I294" s="11">
        <v>94000</v>
      </c>
      <c r="J294" s="24"/>
      <c r="K294" s="32"/>
      <c r="L294" s="26"/>
      <c r="M294" s="26"/>
      <c r="N294" s="19"/>
    </row>
    <row r="295" spans="1:14" x14ac:dyDescent="0.2">
      <c r="A295" s="1">
        <v>7900</v>
      </c>
      <c r="B295" s="1">
        <v>210</v>
      </c>
      <c r="C295" s="7" t="s">
        <v>250</v>
      </c>
      <c r="D295" s="7">
        <v>30</v>
      </c>
      <c r="E295" s="18" t="s">
        <v>15</v>
      </c>
      <c r="F295" s="2">
        <v>1</v>
      </c>
      <c r="G295" s="10">
        <f t="shared" si="8"/>
        <v>6814.4359999999997</v>
      </c>
      <c r="H295" s="10">
        <f t="shared" si="9"/>
        <v>3356.364</v>
      </c>
      <c r="I295" s="11">
        <v>10170.799999999999</v>
      </c>
      <c r="J295" s="24"/>
      <c r="K295" s="32"/>
      <c r="L295" s="26"/>
      <c r="M295" s="26"/>
      <c r="N295" s="19"/>
    </row>
    <row r="296" spans="1:14" x14ac:dyDescent="0.2">
      <c r="A296" s="1">
        <v>7900</v>
      </c>
      <c r="B296" s="1">
        <v>220</v>
      </c>
      <c r="C296" s="7" t="s">
        <v>250</v>
      </c>
      <c r="D296" s="7">
        <v>30</v>
      </c>
      <c r="E296" s="18" t="s">
        <v>16</v>
      </c>
      <c r="F296" s="2">
        <v>1</v>
      </c>
      <c r="G296" s="10">
        <f t="shared" si="8"/>
        <v>4817.97</v>
      </c>
      <c r="H296" s="10">
        <f t="shared" si="9"/>
        <v>2373.0300000000002</v>
      </c>
      <c r="I296" s="11">
        <v>7191</v>
      </c>
      <c r="J296" s="24"/>
      <c r="K296" s="32"/>
      <c r="L296" s="26"/>
      <c r="M296" s="26"/>
      <c r="N296" s="19"/>
    </row>
    <row r="297" spans="1:14" x14ac:dyDescent="0.2">
      <c r="A297" s="1">
        <v>7900</v>
      </c>
      <c r="B297" s="1">
        <v>230</v>
      </c>
      <c r="C297" s="7" t="s">
        <v>250</v>
      </c>
      <c r="D297" s="7">
        <v>30</v>
      </c>
      <c r="E297" s="18" t="s">
        <v>19</v>
      </c>
      <c r="F297" s="2">
        <v>1</v>
      </c>
      <c r="G297" s="10">
        <f t="shared" si="8"/>
        <v>11493.18</v>
      </c>
      <c r="H297" s="10">
        <f t="shared" si="9"/>
        <v>5660.8200000000006</v>
      </c>
      <c r="I297" s="11">
        <v>17154</v>
      </c>
      <c r="J297" s="24"/>
      <c r="K297" s="32"/>
      <c r="L297" s="26"/>
      <c r="M297" s="26"/>
      <c r="N297" s="19"/>
    </row>
    <row r="298" spans="1:14" x14ac:dyDescent="0.2">
      <c r="A298" s="1">
        <v>7900</v>
      </c>
      <c r="B298" s="1">
        <v>240</v>
      </c>
      <c r="C298" s="7" t="s">
        <v>250</v>
      </c>
      <c r="D298" s="7">
        <v>30</v>
      </c>
      <c r="E298" s="18" t="s">
        <v>17</v>
      </c>
      <c r="F298" s="2">
        <v>1</v>
      </c>
      <c r="G298" s="10">
        <f t="shared" si="8"/>
        <v>384.178</v>
      </c>
      <c r="H298" s="10">
        <f t="shared" si="9"/>
        <v>189.22200000000001</v>
      </c>
      <c r="I298" s="11">
        <v>573.4</v>
      </c>
      <c r="J298" s="24">
        <f>SUM(I294:I298)</f>
        <v>129089.2</v>
      </c>
      <c r="K298" s="32"/>
      <c r="L298" s="26"/>
      <c r="M298" s="26"/>
      <c r="N298" s="25"/>
    </row>
    <row r="299" spans="1:14" x14ac:dyDescent="0.2">
      <c r="A299" s="1"/>
      <c r="B299" s="1"/>
      <c r="C299" s="7"/>
      <c r="D299" s="7"/>
      <c r="E299" s="18"/>
      <c r="F299" s="2"/>
      <c r="G299" s="10"/>
      <c r="H299" s="10"/>
      <c r="I299" s="11"/>
      <c r="J299" s="24"/>
      <c r="K299" s="32"/>
      <c r="L299" s="26"/>
      <c r="M299" s="26"/>
      <c r="N299" s="25"/>
    </row>
    <row r="300" spans="1:14" x14ac:dyDescent="0.2">
      <c r="A300" s="1"/>
      <c r="B300" s="1"/>
      <c r="C300" s="2"/>
      <c r="D300" s="2"/>
      <c r="E300" s="18"/>
      <c r="F300" s="2"/>
      <c r="G300" s="10">
        <f t="shared" si="8"/>
        <v>0</v>
      </c>
      <c r="H300" s="10">
        <f t="shared" si="9"/>
        <v>0</v>
      </c>
      <c r="I300" s="11"/>
      <c r="J300" s="24"/>
      <c r="K300" s="32"/>
      <c r="L300" s="26"/>
      <c r="M300" s="26"/>
      <c r="N300" s="25"/>
    </row>
    <row r="301" spans="1:14" x14ac:dyDescent="0.2">
      <c r="A301" s="8">
        <v>5100</v>
      </c>
      <c r="B301" s="8">
        <v>330</v>
      </c>
      <c r="C301" s="2" t="s">
        <v>120</v>
      </c>
      <c r="D301" s="2">
        <v>31</v>
      </c>
      <c r="E301" s="18" t="s">
        <v>198</v>
      </c>
      <c r="F301" s="2"/>
      <c r="G301" s="9">
        <v>16666.669999999998</v>
      </c>
      <c r="H301" s="10">
        <v>8333.33</v>
      </c>
      <c r="I301" s="11">
        <f t="shared" ref="I301:I313" si="15">SUM(G301:H301)</f>
        <v>25000</v>
      </c>
      <c r="J301" s="24">
        <f>I301</f>
        <v>25000</v>
      </c>
      <c r="K301" s="32" t="s">
        <v>165</v>
      </c>
    </row>
    <row r="302" spans="1:14" s="19" customFormat="1" x14ac:dyDescent="0.2">
      <c r="A302" s="8"/>
      <c r="B302" s="8"/>
      <c r="C302" s="7"/>
      <c r="D302" s="7"/>
      <c r="E302" s="18"/>
      <c r="F302" s="7"/>
      <c r="G302" s="10"/>
      <c r="H302" s="10"/>
      <c r="I302" s="11"/>
      <c r="J302" s="24"/>
      <c r="K302" s="32"/>
    </row>
    <row r="303" spans="1:14" x14ac:dyDescent="0.2">
      <c r="A303" s="1">
        <v>5100</v>
      </c>
      <c r="B303" s="1">
        <v>369</v>
      </c>
      <c r="C303" s="2" t="s">
        <v>120</v>
      </c>
      <c r="D303" s="2">
        <v>32</v>
      </c>
      <c r="E303" s="18" t="s">
        <v>124</v>
      </c>
      <c r="F303" s="2"/>
      <c r="G303" s="9">
        <v>2333.33</v>
      </c>
      <c r="H303" s="10">
        <v>1166.67</v>
      </c>
      <c r="I303" s="11">
        <f t="shared" si="15"/>
        <v>3500</v>
      </c>
      <c r="J303" s="24">
        <f>I303</f>
        <v>3500</v>
      </c>
      <c r="K303" s="32" t="s">
        <v>122</v>
      </c>
    </row>
    <row r="304" spans="1:14" s="19" customFormat="1" x14ac:dyDescent="0.2">
      <c r="A304" s="8"/>
      <c r="B304" s="8"/>
      <c r="C304" s="7"/>
      <c r="D304" s="7"/>
      <c r="E304" s="18"/>
      <c r="F304" s="7"/>
      <c r="G304" s="10"/>
      <c r="H304" s="10"/>
      <c r="I304" s="11"/>
      <c r="J304" s="24"/>
      <c r="K304" s="32"/>
    </row>
    <row r="305" spans="1:15" ht="36" customHeight="1" x14ac:dyDescent="0.2">
      <c r="A305" s="1">
        <v>5100</v>
      </c>
      <c r="B305" s="8">
        <v>394</v>
      </c>
      <c r="C305" s="2" t="s">
        <v>120</v>
      </c>
      <c r="D305" s="2">
        <v>33</v>
      </c>
      <c r="E305" s="18" t="s">
        <v>159</v>
      </c>
      <c r="F305" s="2">
        <v>1</v>
      </c>
      <c r="G305" s="9">
        <v>90000</v>
      </c>
      <c r="H305" s="10">
        <v>60000</v>
      </c>
      <c r="I305" s="11">
        <f t="shared" si="15"/>
        <v>150000</v>
      </c>
      <c r="J305" s="24">
        <f>I305</f>
        <v>150000</v>
      </c>
      <c r="K305" s="32" t="s">
        <v>143</v>
      </c>
    </row>
    <row r="306" spans="1:15" s="19" customFormat="1" x14ac:dyDescent="0.2">
      <c r="A306" s="8"/>
      <c r="B306" s="8"/>
      <c r="C306" s="7"/>
      <c r="D306" s="7"/>
      <c r="E306" s="18"/>
      <c r="F306" s="7"/>
      <c r="G306" s="10"/>
      <c r="H306" s="10"/>
      <c r="I306" s="11"/>
      <c r="J306" s="24"/>
      <c r="K306" s="32"/>
    </row>
    <row r="307" spans="1:15" s="19" customFormat="1" x14ac:dyDescent="0.2">
      <c r="A307" s="1">
        <v>5100</v>
      </c>
      <c r="B307" s="1">
        <v>520</v>
      </c>
      <c r="C307" s="2" t="s">
        <v>120</v>
      </c>
      <c r="D307" s="2">
        <v>34</v>
      </c>
      <c r="E307" s="18" t="s">
        <v>123</v>
      </c>
      <c r="F307" s="2"/>
      <c r="G307" s="9">
        <v>925</v>
      </c>
      <c r="H307" s="10">
        <v>462.5</v>
      </c>
      <c r="I307" s="11">
        <f t="shared" si="15"/>
        <v>1387.5</v>
      </c>
      <c r="J307" s="24">
        <f>I307</f>
        <v>1387.5</v>
      </c>
      <c r="K307" s="32" t="s">
        <v>122</v>
      </c>
      <c r="L307"/>
      <c r="M307"/>
      <c r="N307"/>
      <c r="O307"/>
    </row>
    <row r="308" spans="1:15" s="19" customFormat="1" x14ac:dyDescent="0.2">
      <c r="A308" s="8"/>
      <c r="B308" s="8"/>
      <c r="C308" s="7"/>
      <c r="D308" s="7"/>
      <c r="E308" s="18"/>
      <c r="F308" s="7"/>
      <c r="G308" s="10"/>
      <c r="H308" s="10"/>
      <c r="I308" s="11"/>
      <c r="J308" s="24"/>
      <c r="K308" s="32"/>
    </row>
    <row r="309" spans="1:15" s="19" customFormat="1" ht="34.5" customHeight="1" x14ac:dyDescent="0.2">
      <c r="A309" s="8">
        <v>5500</v>
      </c>
      <c r="B309" s="8">
        <v>394</v>
      </c>
      <c r="C309" s="2" t="s">
        <v>120</v>
      </c>
      <c r="D309" s="2">
        <v>35</v>
      </c>
      <c r="E309" s="18" t="s">
        <v>230</v>
      </c>
      <c r="F309" s="2">
        <v>0.5</v>
      </c>
      <c r="G309" s="9">
        <v>15916.89</v>
      </c>
      <c r="H309" s="10">
        <v>7958.44</v>
      </c>
      <c r="I309" s="11">
        <f t="shared" si="15"/>
        <v>23875.329999999998</v>
      </c>
      <c r="J309" s="24"/>
      <c r="K309" s="32" t="s">
        <v>165</v>
      </c>
      <c r="L309"/>
      <c r="M309"/>
      <c r="N309"/>
      <c r="O309"/>
    </row>
    <row r="310" spans="1:15" ht="36.75" customHeight="1" x14ac:dyDescent="0.2">
      <c r="A310" s="8">
        <v>5500</v>
      </c>
      <c r="B310" s="8">
        <v>394</v>
      </c>
      <c r="C310" s="2" t="s">
        <v>120</v>
      </c>
      <c r="D310" s="2">
        <v>35</v>
      </c>
      <c r="E310" s="18" t="s">
        <v>231</v>
      </c>
      <c r="F310" s="2">
        <v>0.5</v>
      </c>
      <c r="G310" s="9">
        <v>7408.22</v>
      </c>
      <c r="H310" s="10">
        <v>3704.11</v>
      </c>
      <c r="I310" s="11">
        <f t="shared" si="15"/>
        <v>11112.33</v>
      </c>
      <c r="J310" s="24"/>
      <c r="K310" s="32" t="s">
        <v>165</v>
      </c>
    </row>
    <row r="311" spans="1:15" x14ac:dyDescent="0.2">
      <c r="A311" s="8">
        <v>5500</v>
      </c>
      <c r="B311" s="8">
        <v>510</v>
      </c>
      <c r="C311" s="2" t="s">
        <v>120</v>
      </c>
      <c r="D311" s="2">
        <v>35</v>
      </c>
      <c r="E311" s="18" t="s">
        <v>225</v>
      </c>
      <c r="F311" s="7"/>
      <c r="G311" s="10">
        <v>12500</v>
      </c>
      <c r="H311" s="10">
        <v>12500</v>
      </c>
      <c r="I311" s="11">
        <f t="shared" si="15"/>
        <v>25000</v>
      </c>
      <c r="J311" s="24"/>
      <c r="K311" s="32" t="s">
        <v>165</v>
      </c>
      <c r="L311" s="19"/>
      <c r="M311" s="19"/>
      <c r="N311" s="19"/>
      <c r="O311" s="19"/>
    </row>
    <row r="312" spans="1:15" x14ac:dyDescent="0.2">
      <c r="A312" s="8">
        <v>5500</v>
      </c>
      <c r="B312" s="8">
        <v>520</v>
      </c>
      <c r="C312" s="2" t="s">
        <v>120</v>
      </c>
      <c r="D312" s="2">
        <v>35</v>
      </c>
      <c r="E312" s="18" t="s">
        <v>197</v>
      </c>
      <c r="F312" s="2">
        <v>1</v>
      </c>
      <c r="G312" s="9">
        <v>2666.67</v>
      </c>
      <c r="H312" s="10">
        <v>1333.33</v>
      </c>
      <c r="I312" s="11">
        <f t="shared" si="15"/>
        <v>4000</v>
      </c>
      <c r="J312" s="24"/>
      <c r="K312" s="32" t="s">
        <v>165</v>
      </c>
    </row>
    <row r="313" spans="1:15" x14ac:dyDescent="0.2">
      <c r="A313" s="8">
        <v>5500</v>
      </c>
      <c r="B313" s="8">
        <v>640</v>
      </c>
      <c r="C313" s="2" t="s">
        <v>120</v>
      </c>
      <c r="D313" s="2">
        <v>35</v>
      </c>
      <c r="E313" s="18" t="s">
        <v>226</v>
      </c>
      <c r="F313" s="7">
        <v>1</v>
      </c>
      <c r="G313" s="10">
        <f>53333.33-12500</f>
        <v>40833.33</v>
      </c>
      <c r="H313" s="10">
        <f>26666.67-12500</f>
        <v>14166.669999999998</v>
      </c>
      <c r="I313" s="11">
        <f t="shared" si="15"/>
        <v>55000</v>
      </c>
      <c r="J313" s="24">
        <f>SUM(I309:I313)</f>
        <v>118987.66</v>
      </c>
      <c r="K313" s="32" t="s">
        <v>165</v>
      </c>
      <c r="L313" s="19"/>
      <c r="M313" s="19"/>
      <c r="N313" s="19"/>
      <c r="O313" s="19"/>
    </row>
    <row r="314" spans="1:15" s="19" customFormat="1" x14ac:dyDescent="0.2">
      <c r="A314" s="8"/>
      <c r="B314" s="8"/>
      <c r="C314" s="7"/>
      <c r="D314" s="7"/>
      <c r="E314" s="18"/>
      <c r="F314" s="7"/>
      <c r="G314" s="10"/>
      <c r="H314" s="10"/>
      <c r="I314" s="11"/>
      <c r="J314" s="24"/>
      <c r="K314" s="32"/>
    </row>
    <row r="315" spans="1:15" s="19" customFormat="1" x14ac:dyDescent="0.2">
      <c r="A315" s="8"/>
      <c r="B315" s="8"/>
      <c r="C315" s="7"/>
      <c r="D315" s="7"/>
      <c r="E315" s="18"/>
      <c r="F315" s="7"/>
      <c r="G315" s="10"/>
      <c r="H315" s="10"/>
      <c r="I315" s="11"/>
      <c r="J315" s="24"/>
      <c r="K315" s="32"/>
    </row>
    <row r="316" spans="1:15" x14ac:dyDescent="0.2">
      <c r="A316" s="1">
        <v>7900</v>
      </c>
      <c r="B316" s="1">
        <v>510</v>
      </c>
      <c r="C316" s="2" t="s">
        <v>121</v>
      </c>
      <c r="D316" s="2">
        <v>36</v>
      </c>
      <c r="E316" s="18" t="s">
        <v>145</v>
      </c>
      <c r="F316" s="2"/>
      <c r="G316" s="10">
        <f t="shared" si="8"/>
        <v>335000</v>
      </c>
      <c r="H316" s="10">
        <f t="shared" si="9"/>
        <v>165000</v>
      </c>
      <c r="I316" s="11">
        <v>500000</v>
      </c>
      <c r="J316" s="24">
        <f>I316</f>
        <v>500000</v>
      </c>
      <c r="K316" s="32"/>
      <c r="L316" s="26"/>
      <c r="M316" s="26"/>
      <c r="N316" s="25"/>
    </row>
    <row r="317" spans="1:15" ht="29" x14ac:dyDescent="0.2">
      <c r="A317" s="1">
        <v>7900</v>
      </c>
      <c r="B317" s="8">
        <v>390</v>
      </c>
      <c r="C317" s="2" t="s">
        <v>121</v>
      </c>
      <c r="D317" s="2">
        <v>36</v>
      </c>
      <c r="E317" s="18" t="s">
        <v>260</v>
      </c>
      <c r="F317" s="2"/>
      <c r="G317" s="9">
        <v>314000</v>
      </c>
      <c r="H317" s="10">
        <v>202000</v>
      </c>
      <c r="I317" s="11">
        <f>SUM(G317:H317)</f>
        <v>516000</v>
      </c>
      <c r="J317" s="24"/>
      <c r="K317" s="32" t="s">
        <v>261</v>
      </c>
    </row>
    <row r="318" spans="1:15" x14ac:dyDescent="0.2">
      <c r="A318" s="8">
        <v>7900</v>
      </c>
      <c r="B318" s="8">
        <v>510</v>
      </c>
      <c r="C318" s="2" t="s">
        <v>121</v>
      </c>
      <c r="D318" s="2">
        <v>36</v>
      </c>
      <c r="E318" s="18" t="s">
        <v>262</v>
      </c>
      <c r="F318" s="2"/>
      <c r="G318" s="9">
        <v>135601.76</v>
      </c>
      <c r="H318" s="10">
        <v>69702.509999999995</v>
      </c>
      <c r="I318" s="11">
        <f>SUM(G318:H318)</f>
        <v>205304.27000000002</v>
      </c>
      <c r="J318" s="24">
        <f>SUM(I317:I318)</f>
        <v>721304.27</v>
      </c>
      <c r="K318" s="32" t="s">
        <v>263</v>
      </c>
    </row>
    <row r="319" spans="1:15" x14ac:dyDescent="0.2">
      <c r="A319" s="8"/>
      <c r="B319" s="8"/>
      <c r="C319" s="2"/>
      <c r="D319" s="2"/>
      <c r="E319" s="18"/>
      <c r="F319" s="2"/>
      <c r="G319" s="9"/>
      <c r="H319" s="10"/>
      <c r="I319" s="11"/>
      <c r="J319" s="24"/>
      <c r="K319" s="32"/>
    </row>
    <row r="320" spans="1:15" x14ac:dyDescent="0.2">
      <c r="A320" s="1">
        <v>7900</v>
      </c>
      <c r="B320" s="1">
        <v>640</v>
      </c>
      <c r="C320" s="2" t="s">
        <v>121</v>
      </c>
      <c r="D320" s="2">
        <v>37</v>
      </c>
      <c r="E320" s="18" t="s">
        <v>146</v>
      </c>
      <c r="F320" s="2"/>
      <c r="G320" s="10">
        <f t="shared" si="8"/>
        <v>83750</v>
      </c>
      <c r="H320" s="10">
        <f t="shared" si="9"/>
        <v>41250</v>
      </c>
      <c r="I320" s="11">
        <v>125000</v>
      </c>
      <c r="J320" s="24">
        <f>I320</f>
        <v>125000</v>
      </c>
      <c r="K320" s="32"/>
      <c r="L320" s="26"/>
      <c r="M320" s="26"/>
      <c r="N320" s="25"/>
    </row>
    <row r="321" spans="1:14" s="19" customFormat="1" x14ac:dyDescent="0.2">
      <c r="A321" s="8"/>
      <c r="B321" s="8"/>
      <c r="C321" s="7"/>
      <c r="D321" s="7"/>
      <c r="E321" s="18"/>
      <c r="F321" s="7"/>
      <c r="G321" s="10">
        <f t="shared" si="8"/>
        <v>0</v>
      </c>
      <c r="H321" s="10">
        <f t="shared" si="9"/>
        <v>0</v>
      </c>
      <c r="I321" s="11"/>
      <c r="J321" s="24"/>
      <c r="K321" s="32"/>
      <c r="L321" s="26"/>
      <c r="M321" s="26"/>
      <c r="N321" s="25"/>
    </row>
    <row r="322" spans="1:14" s="19" customFormat="1" x14ac:dyDescent="0.2">
      <c r="A322" s="8">
        <v>7900</v>
      </c>
      <c r="B322" s="8">
        <v>390</v>
      </c>
      <c r="C322" s="7" t="s">
        <v>121</v>
      </c>
      <c r="D322" s="7">
        <v>38</v>
      </c>
      <c r="E322" s="18" t="s">
        <v>30</v>
      </c>
      <c r="F322" s="7"/>
      <c r="G322" s="10">
        <f t="shared" si="8"/>
        <v>536000</v>
      </c>
      <c r="H322" s="10">
        <f t="shared" si="9"/>
        <v>264000</v>
      </c>
      <c r="I322" s="11">
        <v>800000</v>
      </c>
      <c r="J322" s="24">
        <f>I322</f>
        <v>800000</v>
      </c>
      <c r="K322" s="32"/>
      <c r="L322" s="26"/>
      <c r="M322" s="26"/>
      <c r="N322" s="25"/>
    </row>
    <row r="323" spans="1:14" s="19" customFormat="1" x14ac:dyDescent="0.2">
      <c r="A323" s="8"/>
      <c r="B323" s="8"/>
      <c r="C323" s="7"/>
      <c r="D323" s="7"/>
      <c r="E323" s="18"/>
      <c r="F323" s="7"/>
      <c r="G323" s="10">
        <f t="shared" si="8"/>
        <v>0</v>
      </c>
      <c r="H323" s="10">
        <f t="shared" si="9"/>
        <v>0</v>
      </c>
      <c r="I323" s="11"/>
      <c r="J323" s="24"/>
      <c r="K323" s="32"/>
      <c r="L323" s="26"/>
      <c r="M323" s="26"/>
      <c r="N323" s="25"/>
    </row>
    <row r="324" spans="1:14" x14ac:dyDescent="0.2">
      <c r="A324" s="1">
        <v>8200</v>
      </c>
      <c r="B324" s="8">
        <v>369</v>
      </c>
      <c r="C324" s="2" t="s">
        <v>251</v>
      </c>
      <c r="D324" s="2">
        <v>39</v>
      </c>
      <c r="E324" s="18" t="s">
        <v>147</v>
      </c>
      <c r="F324" s="2"/>
      <c r="G324" s="10">
        <f t="shared" si="8"/>
        <v>435500</v>
      </c>
      <c r="H324" s="10">
        <f t="shared" si="9"/>
        <v>214500</v>
      </c>
      <c r="I324" s="11">
        <v>650000</v>
      </c>
      <c r="J324" s="24">
        <f>I324</f>
        <v>650000</v>
      </c>
      <c r="K324" s="32"/>
      <c r="L324" s="26"/>
      <c r="M324" s="26"/>
      <c r="N324" s="25"/>
    </row>
    <row r="325" spans="1:14" x14ac:dyDescent="0.2">
      <c r="A325" s="1"/>
      <c r="B325" s="8"/>
      <c r="C325" s="2"/>
      <c r="D325" s="2"/>
      <c r="E325" s="18"/>
      <c r="F325" s="2"/>
      <c r="G325" s="10"/>
      <c r="H325" s="10"/>
      <c r="I325" s="11"/>
      <c r="J325" s="24"/>
      <c r="K325" s="32"/>
      <c r="L325" s="26"/>
      <c r="M325" s="26"/>
      <c r="N325" s="25"/>
    </row>
    <row r="326" spans="1:14" ht="28.5" customHeight="1" x14ac:dyDescent="0.2">
      <c r="A326" s="8">
        <v>6500</v>
      </c>
      <c r="B326" s="8">
        <v>394</v>
      </c>
      <c r="C326" s="2" t="s">
        <v>251</v>
      </c>
      <c r="D326" s="2">
        <v>40</v>
      </c>
      <c r="E326" s="18" t="s">
        <v>199</v>
      </c>
      <c r="F326" s="2">
        <v>1</v>
      </c>
      <c r="G326" s="9">
        <v>27795.07</v>
      </c>
      <c r="H326" s="10">
        <v>13897.53</v>
      </c>
      <c r="I326" s="11">
        <f>SUM(G326:H326)</f>
        <v>41692.6</v>
      </c>
      <c r="J326" s="24">
        <f>I326</f>
        <v>41692.6</v>
      </c>
      <c r="K326" s="32" t="s">
        <v>165</v>
      </c>
    </row>
    <row r="327" spans="1:14" x14ac:dyDescent="0.2">
      <c r="A327" s="8"/>
      <c r="B327" s="8"/>
      <c r="C327" s="2"/>
      <c r="D327" s="2"/>
      <c r="E327" s="18"/>
      <c r="F327" s="2"/>
      <c r="G327" s="9"/>
      <c r="H327" s="10"/>
      <c r="I327" s="11"/>
      <c r="J327" s="24"/>
      <c r="K327" s="32"/>
    </row>
    <row r="328" spans="1:14" x14ac:dyDescent="0.2">
      <c r="A328" s="1">
        <v>5100</v>
      </c>
      <c r="B328" s="1">
        <v>369</v>
      </c>
      <c r="C328" s="2" t="s">
        <v>251</v>
      </c>
      <c r="D328" s="2">
        <v>41</v>
      </c>
      <c r="E328" s="18" t="s">
        <v>137</v>
      </c>
      <c r="F328" s="2"/>
      <c r="G328" s="9">
        <v>3125</v>
      </c>
      <c r="H328" s="10">
        <v>1125</v>
      </c>
      <c r="I328" s="11">
        <f t="shared" ref="I328:I334" si="16">SUM(G328:H328)</f>
        <v>4250</v>
      </c>
      <c r="J328" s="24"/>
      <c r="K328" s="32" t="s">
        <v>129</v>
      </c>
    </row>
    <row r="329" spans="1:14" x14ac:dyDescent="0.2">
      <c r="A329" s="8">
        <v>8200</v>
      </c>
      <c r="B329" s="8">
        <v>369</v>
      </c>
      <c r="C329" s="2" t="s">
        <v>251</v>
      </c>
      <c r="D329" s="2">
        <v>41</v>
      </c>
      <c r="E329" s="18" t="s">
        <v>189</v>
      </c>
      <c r="F329" s="2"/>
      <c r="G329" s="9">
        <v>31200</v>
      </c>
      <c r="H329" s="10"/>
      <c r="I329" s="11">
        <f t="shared" si="16"/>
        <v>31200</v>
      </c>
      <c r="J329" s="24">
        <f>SUM(I328:I329)</f>
        <v>35450</v>
      </c>
      <c r="K329" s="32" t="s">
        <v>163</v>
      </c>
    </row>
    <row r="330" spans="1:14" x14ac:dyDescent="0.2">
      <c r="A330" s="8"/>
      <c r="B330" s="8"/>
      <c r="C330" s="2"/>
      <c r="D330" s="2"/>
      <c r="E330" s="18"/>
      <c r="F330" s="2"/>
      <c r="G330" s="9"/>
      <c r="H330" s="10"/>
      <c r="I330" s="11"/>
      <c r="J330" s="24"/>
      <c r="K330" s="32"/>
    </row>
    <row r="331" spans="1:14" x14ac:dyDescent="0.2">
      <c r="A331" s="1">
        <v>5100</v>
      </c>
      <c r="B331" s="1">
        <v>519</v>
      </c>
      <c r="C331" s="2" t="s">
        <v>251</v>
      </c>
      <c r="D331" s="2">
        <v>42</v>
      </c>
      <c r="E331" s="18" t="s">
        <v>264</v>
      </c>
      <c r="F331" s="2"/>
      <c r="G331" s="10">
        <v>27250</v>
      </c>
      <c r="H331" s="10">
        <v>10250</v>
      </c>
      <c r="I331" s="11">
        <f>SUM(G331:H331)</f>
        <v>37500</v>
      </c>
      <c r="J331" s="24"/>
      <c r="K331" s="32" t="s">
        <v>265</v>
      </c>
    </row>
    <row r="332" spans="1:14" ht="54" customHeight="1" x14ac:dyDescent="0.2">
      <c r="A332" s="8">
        <v>5100</v>
      </c>
      <c r="B332" s="8">
        <v>640</v>
      </c>
      <c r="C332" s="2" t="s">
        <v>251</v>
      </c>
      <c r="D332" s="2">
        <v>42</v>
      </c>
      <c r="E332" s="18" t="s">
        <v>266</v>
      </c>
      <c r="F332" s="2"/>
      <c r="G332" s="9">
        <v>1150137.5900000001</v>
      </c>
      <c r="H332" s="10">
        <v>366057.2</v>
      </c>
      <c r="I332" s="11">
        <f>SUM(G332:H332)</f>
        <v>1516194.79</v>
      </c>
      <c r="J332" s="24"/>
      <c r="K332" s="32" t="s">
        <v>267</v>
      </c>
    </row>
    <row r="333" spans="1:14" ht="43" x14ac:dyDescent="0.2">
      <c r="A333" s="8">
        <v>6500</v>
      </c>
      <c r="B333" s="8">
        <v>640</v>
      </c>
      <c r="C333" s="2" t="s">
        <v>251</v>
      </c>
      <c r="D333" s="2">
        <v>42</v>
      </c>
      <c r="E333" s="18" t="s">
        <v>215</v>
      </c>
      <c r="F333" s="2"/>
      <c r="G333" s="9">
        <v>232000</v>
      </c>
      <c r="H333" s="10"/>
      <c r="I333" s="11">
        <f t="shared" si="16"/>
        <v>232000</v>
      </c>
      <c r="J333" s="24"/>
      <c r="K333" s="32" t="s">
        <v>163</v>
      </c>
    </row>
    <row r="334" spans="1:14" x14ac:dyDescent="0.2">
      <c r="A334" s="1">
        <v>8200</v>
      </c>
      <c r="B334" s="1">
        <v>640</v>
      </c>
      <c r="C334" s="2" t="s">
        <v>251</v>
      </c>
      <c r="D334" s="2">
        <v>42</v>
      </c>
      <c r="E334" s="18" t="s">
        <v>138</v>
      </c>
      <c r="F334" s="2"/>
      <c r="G334" s="9">
        <v>13456.513333333332</v>
      </c>
      <c r="H334" s="10">
        <v>6728.2566666666662</v>
      </c>
      <c r="I334" s="11">
        <f t="shared" si="16"/>
        <v>20184.769999999997</v>
      </c>
      <c r="J334" s="24">
        <f>SUM(I331:I334)</f>
        <v>1805879.56</v>
      </c>
      <c r="K334" s="32" t="s">
        <v>129</v>
      </c>
    </row>
    <row r="335" spans="1:14" s="19" customFormat="1" x14ac:dyDescent="0.2">
      <c r="A335" s="8"/>
      <c r="B335" s="8"/>
      <c r="C335" s="7"/>
      <c r="D335" s="7"/>
      <c r="E335" s="18"/>
      <c r="F335" s="7"/>
      <c r="G335" s="10">
        <f t="shared" si="8"/>
        <v>0</v>
      </c>
      <c r="H335" s="10">
        <f t="shared" si="9"/>
        <v>0</v>
      </c>
      <c r="I335" s="11"/>
      <c r="J335" s="24"/>
      <c r="K335" s="32"/>
      <c r="L335" s="26"/>
      <c r="M335" s="26"/>
      <c r="N335" s="25"/>
    </row>
    <row r="336" spans="1:14" ht="29" x14ac:dyDescent="0.2">
      <c r="A336" s="1">
        <v>6400</v>
      </c>
      <c r="B336" s="8">
        <v>315</v>
      </c>
      <c r="C336" s="2" t="s">
        <v>252</v>
      </c>
      <c r="D336" s="2">
        <v>43</v>
      </c>
      <c r="E336" s="18" t="s">
        <v>98</v>
      </c>
      <c r="F336" s="2"/>
      <c r="G336" s="10">
        <v>5000</v>
      </c>
      <c r="H336" s="10">
        <v>5000</v>
      </c>
      <c r="I336" s="11">
        <f>SUM(G336:H336)</f>
        <v>10000</v>
      </c>
      <c r="J336" s="24"/>
      <c r="K336" s="32" t="s">
        <v>108</v>
      </c>
    </row>
    <row r="337" spans="1:14" ht="29" x14ac:dyDescent="0.2">
      <c r="A337" s="1">
        <v>7730</v>
      </c>
      <c r="B337" s="8">
        <v>315</v>
      </c>
      <c r="C337" s="2" t="s">
        <v>252</v>
      </c>
      <c r="D337" s="2">
        <v>43</v>
      </c>
      <c r="E337" s="18" t="s">
        <v>100</v>
      </c>
      <c r="F337" s="2"/>
      <c r="G337" s="10">
        <v>2500</v>
      </c>
      <c r="H337" s="10">
        <v>2500</v>
      </c>
      <c r="I337" s="11">
        <f>SUM(G337:H337)</f>
        <v>5000</v>
      </c>
      <c r="J337" s="24">
        <f>SUM(I336:I337)</f>
        <v>15000</v>
      </c>
      <c r="K337" s="32" t="s">
        <v>108</v>
      </c>
    </row>
    <row r="338" spans="1:14" s="19" customFormat="1" x14ac:dyDescent="0.2">
      <c r="A338" s="8"/>
      <c r="B338" s="8"/>
      <c r="C338" s="7"/>
      <c r="D338" s="7"/>
      <c r="E338" s="18"/>
      <c r="F338" s="7"/>
      <c r="G338" s="10"/>
      <c r="H338" s="10"/>
      <c r="I338" s="11"/>
      <c r="J338" s="24"/>
      <c r="K338" s="32"/>
    </row>
    <row r="339" spans="1:14" ht="29" x14ac:dyDescent="0.2">
      <c r="A339" s="8">
        <v>6130</v>
      </c>
      <c r="B339" s="8">
        <v>510</v>
      </c>
      <c r="C339" s="2" t="s">
        <v>252</v>
      </c>
      <c r="D339" s="2">
        <v>44</v>
      </c>
      <c r="E339" s="18" t="s">
        <v>200</v>
      </c>
      <c r="F339" s="2"/>
      <c r="G339" s="9">
        <v>26666.67</v>
      </c>
      <c r="H339" s="10">
        <v>13333.33</v>
      </c>
      <c r="I339" s="11">
        <f>SUM(G339:H339)</f>
        <v>40000</v>
      </c>
      <c r="J339" s="24">
        <f>I339</f>
        <v>40000</v>
      </c>
      <c r="K339" s="32" t="s">
        <v>165</v>
      </c>
    </row>
    <row r="340" spans="1:14" s="19" customFormat="1" x14ac:dyDescent="0.2">
      <c r="A340" s="8"/>
      <c r="B340" s="8"/>
      <c r="C340" s="7"/>
      <c r="D340" s="7"/>
      <c r="E340" s="18"/>
      <c r="F340" s="7"/>
      <c r="G340" s="10"/>
      <c r="H340" s="10"/>
      <c r="I340" s="14"/>
      <c r="J340" s="24"/>
      <c r="K340" s="32"/>
    </row>
    <row r="341" spans="1:14" ht="29" x14ac:dyDescent="0.2">
      <c r="A341" s="36">
        <v>5100</v>
      </c>
      <c r="B341" s="36">
        <v>369</v>
      </c>
      <c r="C341" s="2" t="s">
        <v>253</v>
      </c>
      <c r="D341" s="2">
        <v>45</v>
      </c>
      <c r="E341" s="18" t="s">
        <v>268</v>
      </c>
      <c r="F341" s="2"/>
      <c r="G341" s="9">
        <v>149920</v>
      </c>
      <c r="H341" s="10">
        <v>44080</v>
      </c>
      <c r="I341" s="11">
        <f t="shared" ref="I341:I349" si="17">SUM(G341:H341)</f>
        <v>194000</v>
      </c>
      <c r="J341" s="24">
        <f>I341</f>
        <v>194000</v>
      </c>
      <c r="K341" s="32" t="s">
        <v>269</v>
      </c>
    </row>
    <row r="342" spans="1:14" s="19" customFormat="1" x14ac:dyDescent="0.2">
      <c r="A342" s="8"/>
      <c r="B342" s="8"/>
      <c r="C342" s="7"/>
      <c r="D342" s="7"/>
      <c r="E342" s="18"/>
      <c r="F342" s="7"/>
      <c r="G342" s="10"/>
      <c r="H342" s="10"/>
      <c r="I342" s="11"/>
      <c r="J342" s="24"/>
      <c r="K342" s="32"/>
    </row>
    <row r="343" spans="1:14" x14ac:dyDescent="0.2">
      <c r="A343" s="36">
        <v>5100</v>
      </c>
      <c r="B343" s="36">
        <v>510</v>
      </c>
      <c r="C343" s="2" t="s">
        <v>253</v>
      </c>
      <c r="D343" s="2">
        <v>46</v>
      </c>
      <c r="E343" s="18" t="s">
        <v>194</v>
      </c>
      <c r="F343" s="2"/>
      <c r="G343" s="9">
        <v>90000</v>
      </c>
      <c r="H343" s="10">
        <v>0</v>
      </c>
      <c r="I343" s="11">
        <f t="shared" si="17"/>
        <v>90000</v>
      </c>
      <c r="J343" s="24"/>
      <c r="K343" s="32" t="s">
        <v>164</v>
      </c>
    </row>
    <row r="344" spans="1:14" x14ac:dyDescent="0.2">
      <c r="A344" s="1">
        <v>6130</v>
      </c>
      <c r="B344" s="1">
        <v>520</v>
      </c>
      <c r="C344" s="2" t="s">
        <v>253</v>
      </c>
      <c r="D344" s="2">
        <v>46</v>
      </c>
      <c r="E344" s="18" t="s">
        <v>133</v>
      </c>
      <c r="F344" s="2"/>
      <c r="G344" s="9">
        <v>26000</v>
      </c>
      <c r="H344" s="10">
        <v>0</v>
      </c>
      <c r="I344" s="11">
        <f t="shared" si="17"/>
        <v>26000</v>
      </c>
      <c r="J344" s="24">
        <f>SUM(I343:I344)</f>
        <v>116000</v>
      </c>
      <c r="K344" s="32" t="s">
        <v>128</v>
      </c>
    </row>
    <row r="345" spans="1:14" s="19" customFormat="1" x14ac:dyDescent="0.2">
      <c r="A345" s="8"/>
      <c r="B345" s="8"/>
      <c r="C345" s="7"/>
      <c r="D345" s="7"/>
      <c r="E345" s="18"/>
      <c r="F345" s="7"/>
      <c r="G345" s="10"/>
      <c r="H345" s="10"/>
      <c r="I345" s="11"/>
      <c r="J345" s="24"/>
      <c r="K345" s="32"/>
    </row>
    <row r="346" spans="1:14" ht="57" x14ac:dyDescent="0.2">
      <c r="A346" s="8">
        <v>6110</v>
      </c>
      <c r="B346" s="8">
        <v>394</v>
      </c>
      <c r="C346" s="2" t="s">
        <v>253</v>
      </c>
      <c r="D346" s="2">
        <v>47</v>
      </c>
      <c r="E346" s="18" t="s">
        <v>212</v>
      </c>
      <c r="F346" s="2"/>
      <c r="G346" s="9">
        <v>79368</v>
      </c>
      <c r="H346" s="10"/>
      <c r="I346" s="11">
        <f t="shared" si="17"/>
        <v>79368</v>
      </c>
      <c r="J346" s="24"/>
      <c r="K346" s="32" t="s">
        <v>163</v>
      </c>
    </row>
    <row r="347" spans="1:14" ht="29" x14ac:dyDescent="0.2">
      <c r="A347" s="8">
        <v>6110</v>
      </c>
      <c r="B347" s="8">
        <v>394</v>
      </c>
      <c r="C347" s="2" t="s">
        <v>253</v>
      </c>
      <c r="D347" s="2">
        <v>47</v>
      </c>
      <c r="E347" s="18" t="s">
        <v>183</v>
      </c>
      <c r="F347" s="2"/>
      <c r="G347" s="9">
        <v>16000</v>
      </c>
      <c r="H347" s="10"/>
      <c r="I347" s="11">
        <f t="shared" si="17"/>
        <v>16000</v>
      </c>
      <c r="J347" s="24">
        <f>SUM(I346:I347)</f>
        <v>95368</v>
      </c>
      <c r="K347" s="32" t="s">
        <v>163</v>
      </c>
    </row>
    <row r="348" spans="1:14" s="19" customFormat="1" x14ac:dyDescent="0.2">
      <c r="A348" s="8"/>
      <c r="B348" s="8"/>
      <c r="C348" s="7"/>
      <c r="D348" s="7"/>
      <c r="E348" s="18"/>
      <c r="F348" s="7"/>
      <c r="G348" s="10"/>
      <c r="H348" s="10"/>
      <c r="I348" s="11"/>
      <c r="J348" s="24"/>
      <c r="K348" s="32"/>
    </row>
    <row r="349" spans="1:14" x14ac:dyDescent="0.2">
      <c r="A349" s="8">
        <v>5000</v>
      </c>
      <c r="B349" s="8">
        <v>394</v>
      </c>
      <c r="C349" s="2" t="s">
        <v>253</v>
      </c>
      <c r="D349" s="2">
        <v>48</v>
      </c>
      <c r="E349" s="18" t="s">
        <v>139</v>
      </c>
      <c r="F349" s="2">
        <v>1</v>
      </c>
      <c r="G349" s="9">
        <v>45000</v>
      </c>
      <c r="H349" s="10">
        <v>45000</v>
      </c>
      <c r="I349" s="11">
        <f t="shared" si="17"/>
        <v>90000</v>
      </c>
      <c r="J349" s="24">
        <f>I349</f>
        <v>90000</v>
      </c>
      <c r="K349" s="32" t="s">
        <v>129</v>
      </c>
    </row>
    <row r="350" spans="1:14" s="19" customFormat="1" x14ac:dyDescent="0.2">
      <c r="A350" s="8"/>
      <c r="B350" s="8"/>
      <c r="C350" s="7"/>
      <c r="D350" s="7"/>
      <c r="E350" s="18"/>
      <c r="F350" s="7"/>
      <c r="G350" s="10"/>
      <c r="H350" s="10"/>
      <c r="I350" s="14"/>
      <c r="J350" s="24"/>
      <c r="K350" s="32"/>
    </row>
    <row r="351" spans="1:14" s="19" customFormat="1" x14ac:dyDescent="0.2">
      <c r="A351" s="8">
        <v>7400</v>
      </c>
      <c r="B351" s="8">
        <v>680</v>
      </c>
      <c r="C351" s="7" t="s">
        <v>254</v>
      </c>
      <c r="D351" s="7">
        <v>49</v>
      </c>
      <c r="E351" s="18" t="s">
        <v>93</v>
      </c>
      <c r="F351" s="7"/>
      <c r="G351" s="10">
        <f>I351*0.67</f>
        <v>1044128.0000000001</v>
      </c>
      <c r="H351" s="10">
        <f>I351*0.33</f>
        <v>514272</v>
      </c>
      <c r="I351" s="14">
        <v>1558400</v>
      </c>
      <c r="J351" s="24">
        <f>I351</f>
        <v>1558400</v>
      </c>
      <c r="K351" s="32"/>
      <c r="L351" s="26"/>
      <c r="M351" s="26"/>
      <c r="N351" s="25"/>
    </row>
    <row r="352" spans="1:14" s="19" customFormat="1" x14ac:dyDescent="0.2">
      <c r="A352" s="8">
        <v>7400</v>
      </c>
      <c r="B352" s="8">
        <v>680</v>
      </c>
      <c r="C352" s="7" t="s">
        <v>254</v>
      </c>
      <c r="D352" s="7">
        <v>49</v>
      </c>
      <c r="E352" s="18" t="s">
        <v>111</v>
      </c>
      <c r="F352" s="7"/>
      <c r="G352" s="10">
        <v>100000</v>
      </c>
      <c r="H352" s="10">
        <v>0</v>
      </c>
      <c r="I352" s="11">
        <f>SUM(G352:H352)</f>
        <v>100000</v>
      </c>
      <c r="J352" s="24">
        <f>I352</f>
        <v>100000</v>
      </c>
      <c r="K352" s="32" t="s">
        <v>109</v>
      </c>
    </row>
    <row r="353" spans="1:14" s="19" customFormat="1" x14ac:dyDescent="0.2">
      <c r="A353" s="8"/>
      <c r="B353" s="8"/>
      <c r="C353" s="7"/>
      <c r="D353" s="7"/>
      <c r="E353" s="18"/>
      <c r="F353" s="7"/>
      <c r="G353" s="10">
        <f t="shared" si="8"/>
        <v>0</v>
      </c>
      <c r="H353" s="10">
        <f t="shared" si="9"/>
        <v>0</v>
      </c>
      <c r="I353" s="11"/>
      <c r="J353" s="24"/>
      <c r="K353" s="32"/>
      <c r="L353" s="26"/>
      <c r="M353" s="26"/>
      <c r="N353" s="25"/>
    </row>
    <row r="354" spans="1:14" s="19" customFormat="1" x14ac:dyDescent="0.2">
      <c r="A354" s="8">
        <v>7400</v>
      </c>
      <c r="B354" s="8">
        <v>680</v>
      </c>
      <c r="C354" s="7" t="s">
        <v>254</v>
      </c>
      <c r="D354" s="7">
        <v>50</v>
      </c>
      <c r="E354" s="18" t="s">
        <v>92</v>
      </c>
      <c r="F354" s="7"/>
      <c r="G354" s="10">
        <f>I354*0.67</f>
        <v>922590</v>
      </c>
      <c r="H354" s="10">
        <f>I354*0.33</f>
        <v>454410</v>
      </c>
      <c r="I354" s="14">
        <v>1377000</v>
      </c>
      <c r="J354" s="24">
        <f>I354</f>
        <v>1377000</v>
      </c>
      <c r="K354" s="32"/>
      <c r="L354" s="26"/>
      <c r="M354" s="26"/>
      <c r="N354" s="25"/>
    </row>
    <row r="355" spans="1:14" s="19" customFormat="1" x14ac:dyDescent="0.2">
      <c r="A355" s="8">
        <v>7400</v>
      </c>
      <c r="B355" s="8">
        <v>680</v>
      </c>
      <c r="C355" s="7" t="s">
        <v>254</v>
      </c>
      <c r="D355" s="7">
        <v>50</v>
      </c>
      <c r="E355" s="18" t="s">
        <v>126</v>
      </c>
      <c r="F355" s="7"/>
      <c r="G355" s="10">
        <v>40000</v>
      </c>
      <c r="H355" s="10">
        <v>20000</v>
      </c>
      <c r="I355" s="11">
        <f>SUM(G355:H355)</f>
        <v>60000</v>
      </c>
      <c r="J355" s="24">
        <f>I355</f>
        <v>60000</v>
      </c>
      <c r="K355" s="32" t="s">
        <v>122</v>
      </c>
    </row>
    <row r="356" spans="1:14" s="19" customFormat="1" x14ac:dyDescent="0.2">
      <c r="A356" s="8"/>
      <c r="B356" s="8"/>
      <c r="C356" s="7"/>
      <c r="D356" s="7"/>
      <c r="E356" s="18"/>
      <c r="F356" s="7"/>
      <c r="G356" s="10">
        <f t="shared" si="8"/>
        <v>0</v>
      </c>
      <c r="H356" s="10">
        <f t="shared" si="9"/>
        <v>0</v>
      </c>
      <c r="I356" s="11"/>
      <c r="J356" s="24"/>
      <c r="K356" s="32"/>
      <c r="L356" s="26"/>
      <c r="M356" s="26"/>
      <c r="N356" s="25"/>
    </row>
    <row r="357" spans="1:14" s="19" customFormat="1" x14ac:dyDescent="0.2">
      <c r="A357" s="8">
        <v>7400</v>
      </c>
      <c r="B357" s="8">
        <v>680</v>
      </c>
      <c r="C357" s="7" t="s">
        <v>254</v>
      </c>
      <c r="D357" s="7">
        <v>51</v>
      </c>
      <c r="E357" s="18" t="s">
        <v>151</v>
      </c>
      <c r="F357" s="7"/>
      <c r="G357" s="10">
        <f>I357*0.67</f>
        <v>1645681.4700000002</v>
      </c>
      <c r="H357" s="10">
        <f>I357*0.33</f>
        <v>810559.53</v>
      </c>
      <c r="I357" s="14">
        <v>2456241</v>
      </c>
      <c r="J357" s="24">
        <f>I357</f>
        <v>2456241</v>
      </c>
      <c r="K357" s="32"/>
      <c r="L357" s="26"/>
      <c r="M357" s="26"/>
      <c r="N357" s="25"/>
    </row>
    <row r="358" spans="1:14" s="19" customFormat="1" x14ac:dyDescent="0.2">
      <c r="A358" s="8"/>
      <c r="B358" s="8"/>
      <c r="C358" s="7"/>
      <c r="D358" s="7"/>
      <c r="E358" s="18"/>
      <c r="F358" s="7"/>
      <c r="G358" s="10"/>
      <c r="H358" s="10"/>
      <c r="I358" s="11"/>
      <c r="J358" s="24"/>
      <c r="K358" s="32"/>
      <c r="L358" s="26"/>
      <c r="M358" s="26"/>
      <c r="N358" s="25"/>
    </row>
    <row r="359" spans="1:14" ht="29" x14ac:dyDescent="0.2">
      <c r="A359" s="1">
        <v>7400</v>
      </c>
      <c r="B359" s="1">
        <v>680</v>
      </c>
      <c r="C359" s="2" t="s">
        <v>254</v>
      </c>
      <c r="D359" s="2">
        <v>52</v>
      </c>
      <c r="E359" s="18" t="s">
        <v>148</v>
      </c>
      <c r="F359" s="2"/>
      <c r="G359" s="10">
        <f t="shared" si="8"/>
        <v>971500</v>
      </c>
      <c r="H359" s="10">
        <f t="shared" si="9"/>
        <v>478500</v>
      </c>
      <c r="I359" s="11">
        <v>1450000</v>
      </c>
      <c r="J359" s="24">
        <f>I359</f>
        <v>1450000</v>
      </c>
      <c r="K359" s="32"/>
      <c r="L359" s="26"/>
      <c r="M359" s="26"/>
      <c r="N359" s="25"/>
    </row>
    <row r="360" spans="1:14" x14ac:dyDescent="0.2">
      <c r="A360" s="1">
        <v>7400</v>
      </c>
      <c r="B360" s="1">
        <v>680</v>
      </c>
      <c r="C360" s="2" t="s">
        <v>254</v>
      </c>
      <c r="D360" s="2">
        <v>52</v>
      </c>
      <c r="E360" s="18" t="s">
        <v>104</v>
      </c>
      <c r="F360" s="2"/>
      <c r="G360" s="9">
        <v>200000</v>
      </c>
      <c r="H360" s="10">
        <v>0</v>
      </c>
      <c r="I360" s="11">
        <f>SUM(G360:H360)</f>
        <v>200000</v>
      </c>
      <c r="J360" s="24">
        <f>I360</f>
        <v>200000</v>
      </c>
      <c r="K360" s="32" t="s">
        <v>108</v>
      </c>
    </row>
    <row r="361" spans="1:14" x14ac:dyDescent="0.2">
      <c r="A361" s="1">
        <v>7400</v>
      </c>
      <c r="B361" s="1">
        <v>680</v>
      </c>
      <c r="C361" s="2" t="s">
        <v>254</v>
      </c>
      <c r="D361" s="2">
        <v>52</v>
      </c>
      <c r="E361" s="18" t="s">
        <v>160</v>
      </c>
      <c r="F361" s="2"/>
      <c r="G361" s="9">
        <v>50000</v>
      </c>
      <c r="H361" s="10">
        <v>0</v>
      </c>
      <c r="I361" s="11">
        <f>SUM(G361:H361)</f>
        <v>50000</v>
      </c>
      <c r="J361" s="24">
        <f>I361</f>
        <v>50000</v>
      </c>
      <c r="K361" s="32" t="s">
        <v>143</v>
      </c>
    </row>
    <row r="362" spans="1:14" x14ac:dyDescent="0.2">
      <c r="A362" s="8">
        <v>7400</v>
      </c>
      <c r="B362" s="8">
        <v>680</v>
      </c>
      <c r="C362" s="2" t="s">
        <v>254</v>
      </c>
      <c r="D362" s="2">
        <v>52</v>
      </c>
      <c r="E362" s="18" t="s">
        <v>203</v>
      </c>
      <c r="F362" s="2"/>
      <c r="G362" s="9">
        <v>100000</v>
      </c>
      <c r="H362" s="10">
        <v>50000</v>
      </c>
      <c r="I362" s="11">
        <f>SUM(G362:H362)</f>
        <v>150000</v>
      </c>
      <c r="J362" s="24">
        <f>I362</f>
        <v>150000</v>
      </c>
      <c r="K362" s="32" t="s">
        <v>165</v>
      </c>
    </row>
    <row r="363" spans="1:14" x14ac:dyDescent="0.2">
      <c r="A363" s="8"/>
      <c r="B363" s="8"/>
      <c r="C363" s="2"/>
      <c r="D363" s="2"/>
      <c r="E363" s="18"/>
      <c r="F363" s="2"/>
      <c r="G363" s="9"/>
      <c r="H363" s="10"/>
      <c r="I363" s="14"/>
      <c r="J363" s="24"/>
      <c r="K363" s="32"/>
    </row>
    <row r="364" spans="1:14" s="19" customFormat="1" x14ac:dyDescent="0.2">
      <c r="A364" s="8">
        <v>7400</v>
      </c>
      <c r="B364" s="8">
        <v>671</v>
      </c>
      <c r="C364" s="7" t="s">
        <v>254</v>
      </c>
      <c r="D364" s="7">
        <v>53</v>
      </c>
      <c r="E364" s="18" t="s">
        <v>152</v>
      </c>
      <c r="F364" s="7"/>
      <c r="G364" s="10">
        <f t="shared" si="8"/>
        <v>795960</v>
      </c>
      <c r="H364" s="10">
        <f t="shared" si="9"/>
        <v>392040</v>
      </c>
      <c r="I364" s="14">
        <v>1188000</v>
      </c>
      <c r="J364" s="24">
        <f>I364</f>
        <v>1188000</v>
      </c>
      <c r="K364" s="32"/>
      <c r="L364" s="26"/>
      <c r="M364" s="26"/>
      <c r="N364" s="25"/>
    </row>
    <row r="365" spans="1:14" ht="29" x14ac:dyDescent="0.2">
      <c r="A365" s="8">
        <v>7400</v>
      </c>
      <c r="B365" s="8">
        <v>680</v>
      </c>
      <c r="C365" s="2" t="s">
        <v>254</v>
      </c>
      <c r="D365" s="2">
        <v>53</v>
      </c>
      <c r="E365" s="18" t="s">
        <v>202</v>
      </c>
      <c r="F365" s="2"/>
      <c r="G365" s="9">
        <v>53333.34</v>
      </c>
      <c r="H365" s="10">
        <v>26666.66</v>
      </c>
      <c r="I365" s="11">
        <f>SUM(G365:H365)</f>
        <v>80000</v>
      </c>
      <c r="J365" s="24">
        <f>I365</f>
        <v>80000</v>
      </c>
      <c r="K365" s="32" t="s">
        <v>165</v>
      </c>
    </row>
    <row r="366" spans="1:14" s="19" customFormat="1" x14ac:dyDescent="0.2">
      <c r="A366" s="8"/>
      <c r="B366" s="8"/>
      <c r="C366" s="7"/>
      <c r="D366" s="7"/>
      <c r="E366" s="18"/>
      <c r="F366" s="7"/>
      <c r="G366" s="10">
        <f t="shared" si="8"/>
        <v>0</v>
      </c>
      <c r="H366" s="10">
        <f t="shared" si="9"/>
        <v>0</v>
      </c>
      <c r="I366" s="11"/>
      <c r="J366" s="24"/>
      <c r="K366" s="32"/>
      <c r="L366" s="26"/>
      <c r="M366" s="26"/>
      <c r="N366" s="25"/>
    </row>
    <row r="367" spans="1:14" s="19" customFormat="1" x14ac:dyDescent="0.2">
      <c r="A367" s="8">
        <v>7400</v>
      </c>
      <c r="B367" s="8">
        <v>671</v>
      </c>
      <c r="C367" s="7" t="s">
        <v>254</v>
      </c>
      <c r="D367" s="7">
        <v>55</v>
      </c>
      <c r="E367" s="18" t="s">
        <v>97</v>
      </c>
      <c r="F367" s="7"/>
      <c r="G367" s="10">
        <f t="shared" si="8"/>
        <v>507860.00000000006</v>
      </c>
      <c r="H367" s="10">
        <f t="shared" si="9"/>
        <v>250140</v>
      </c>
      <c r="I367" s="14">
        <v>758000</v>
      </c>
      <c r="J367" s="24">
        <f>I367</f>
        <v>758000</v>
      </c>
      <c r="K367" s="32"/>
      <c r="L367" s="26"/>
      <c r="M367" s="26"/>
      <c r="N367" s="25"/>
    </row>
    <row r="368" spans="1:14" s="19" customFormat="1" x14ac:dyDescent="0.2">
      <c r="A368" s="8"/>
      <c r="B368" s="8"/>
      <c r="C368" s="7"/>
      <c r="D368" s="7"/>
      <c r="E368" s="18"/>
      <c r="F368" s="7"/>
      <c r="G368" s="10">
        <f t="shared" si="8"/>
        <v>0</v>
      </c>
      <c r="H368" s="10">
        <f t="shared" si="9"/>
        <v>0</v>
      </c>
      <c r="I368" s="11"/>
      <c r="J368" s="24"/>
      <c r="K368" s="32"/>
      <c r="L368" s="26"/>
      <c r="M368" s="26"/>
      <c r="N368" s="25"/>
    </row>
    <row r="369" spans="1:14" s="19" customFormat="1" x14ac:dyDescent="0.2">
      <c r="A369" s="8">
        <v>7400</v>
      </c>
      <c r="B369" s="8">
        <v>680</v>
      </c>
      <c r="C369" s="7" t="s">
        <v>254</v>
      </c>
      <c r="D369" s="7">
        <v>56</v>
      </c>
      <c r="E369" s="18" t="s">
        <v>153</v>
      </c>
      <c r="F369" s="7"/>
      <c r="G369" s="10">
        <f t="shared" si="8"/>
        <v>254600.00000000003</v>
      </c>
      <c r="H369" s="10">
        <f t="shared" si="9"/>
        <v>125400</v>
      </c>
      <c r="I369" s="14">
        <v>380000</v>
      </c>
      <c r="J369" s="24">
        <f>I369</f>
        <v>380000</v>
      </c>
      <c r="K369" s="32"/>
      <c r="L369" s="26"/>
      <c r="M369" s="26"/>
      <c r="N369" s="25"/>
    </row>
    <row r="370" spans="1:14" ht="27" customHeight="1" x14ac:dyDescent="0.2">
      <c r="A370" s="8">
        <v>7900</v>
      </c>
      <c r="B370" s="8">
        <v>642</v>
      </c>
      <c r="C370" s="2" t="s">
        <v>254</v>
      </c>
      <c r="D370" s="2">
        <v>56</v>
      </c>
      <c r="E370" s="18" t="s">
        <v>201</v>
      </c>
      <c r="F370" s="2"/>
      <c r="G370" s="9">
        <v>4210.3999999999996</v>
      </c>
      <c r="H370" s="10">
        <v>2105</v>
      </c>
      <c r="I370" s="11">
        <f>SUM(G370:H370)</f>
        <v>6315.4</v>
      </c>
      <c r="J370" s="24">
        <f>I370</f>
        <v>6315.4</v>
      </c>
      <c r="K370" s="32" t="s">
        <v>165</v>
      </c>
    </row>
    <row r="371" spans="1:14" s="19" customFormat="1" x14ac:dyDescent="0.2">
      <c r="A371" s="8"/>
      <c r="B371" s="8"/>
      <c r="C371" s="7"/>
      <c r="D371" s="7"/>
      <c r="E371" s="18"/>
      <c r="F371" s="7"/>
      <c r="G371" s="10">
        <f t="shared" si="8"/>
        <v>0</v>
      </c>
      <c r="H371" s="10">
        <f t="shared" si="9"/>
        <v>0</v>
      </c>
      <c r="I371" s="11"/>
      <c r="J371" s="24"/>
      <c r="K371" s="32"/>
      <c r="L371" s="26"/>
      <c r="M371" s="26"/>
      <c r="N371" s="25"/>
    </row>
    <row r="372" spans="1:14" s="19" customFormat="1" x14ac:dyDescent="0.2">
      <c r="A372" s="8">
        <v>8100</v>
      </c>
      <c r="B372" s="8">
        <v>350</v>
      </c>
      <c r="C372" s="7" t="s">
        <v>254</v>
      </c>
      <c r="D372" s="7">
        <v>57</v>
      </c>
      <c r="E372" s="18" t="s">
        <v>96</v>
      </c>
      <c r="F372" s="7"/>
      <c r="G372" s="10">
        <f t="shared" si="8"/>
        <v>177550</v>
      </c>
      <c r="H372" s="10">
        <f t="shared" si="9"/>
        <v>87450</v>
      </c>
      <c r="I372" s="14">
        <v>265000</v>
      </c>
      <c r="J372" s="24">
        <f>I372</f>
        <v>265000</v>
      </c>
      <c r="K372" s="32"/>
      <c r="L372" s="26"/>
      <c r="M372" s="26"/>
      <c r="N372" s="25"/>
    </row>
    <row r="373" spans="1:14" s="19" customFormat="1" x14ac:dyDescent="0.2">
      <c r="A373" s="8"/>
      <c r="B373" s="8"/>
      <c r="C373" s="7"/>
      <c r="D373" s="7"/>
      <c r="E373" s="18"/>
      <c r="F373" s="7"/>
      <c r="G373" s="10">
        <f t="shared" si="8"/>
        <v>0</v>
      </c>
      <c r="H373" s="10">
        <f t="shared" si="9"/>
        <v>0</v>
      </c>
      <c r="I373" s="11"/>
      <c r="J373" s="24"/>
      <c r="K373" s="32"/>
      <c r="L373" s="26"/>
      <c r="M373" s="26"/>
      <c r="N373" s="25"/>
    </row>
    <row r="374" spans="1:14" x14ac:dyDescent="0.2">
      <c r="A374" s="1">
        <v>7400</v>
      </c>
      <c r="B374" s="1">
        <v>641</v>
      </c>
      <c r="C374" s="7" t="s">
        <v>254</v>
      </c>
      <c r="D374" s="7">
        <v>58</v>
      </c>
      <c r="E374" s="18" t="s">
        <v>112</v>
      </c>
      <c r="F374" s="2"/>
      <c r="G374" s="9">
        <v>4000</v>
      </c>
      <c r="H374" s="10">
        <v>0</v>
      </c>
      <c r="I374" s="11">
        <f t="shared" ref="I374:I381" si="18">SUM(G374:H374)</f>
        <v>4000</v>
      </c>
      <c r="J374" s="24"/>
      <c r="K374" s="32" t="s">
        <v>109</v>
      </c>
    </row>
    <row r="375" spans="1:14" x14ac:dyDescent="0.2">
      <c r="A375" s="1">
        <v>7400</v>
      </c>
      <c r="B375" s="1">
        <v>642</v>
      </c>
      <c r="C375" s="7" t="s">
        <v>254</v>
      </c>
      <c r="D375" s="7">
        <v>58</v>
      </c>
      <c r="E375" s="18" t="s">
        <v>113</v>
      </c>
      <c r="F375" s="2"/>
      <c r="G375" s="9">
        <v>400</v>
      </c>
      <c r="H375" s="10">
        <v>0</v>
      </c>
      <c r="I375" s="11">
        <f t="shared" si="18"/>
        <v>400</v>
      </c>
      <c r="J375" s="24">
        <f>SUM(I374:I375)</f>
        <v>4400</v>
      </c>
      <c r="K375" s="32" t="s">
        <v>109</v>
      </c>
    </row>
    <row r="376" spans="1:14" s="19" customFormat="1" x14ac:dyDescent="0.2">
      <c r="A376" s="8"/>
      <c r="B376" s="8"/>
      <c r="C376" s="7"/>
      <c r="D376" s="7"/>
      <c r="E376" s="18"/>
      <c r="F376" s="7"/>
      <c r="G376" s="10"/>
      <c r="H376" s="10"/>
      <c r="I376" s="11"/>
      <c r="J376" s="24"/>
      <c r="K376" s="32"/>
    </row>
    <row r="377" spans="1:14" x14ac:dyDescent="0.2">
      <c r="A377" s="1">
        <v>7400</v>
      </c>
      <c r="B377" s="1">
        <v>680</v>
      </c>
      <c r="C377" s="7" t="s">
        <v>254</v>
      </c>
      <c r="D377" s="7">
        <v>59</v>
      </c>
      <c r="E377" s="18" t="s">
        <v>114</v>
      </c>
      <c r="F377" s="2"/>
      <c r="G377" s="9">
        <v>5000</v>
      </c>
      <c r="H377" s="10">
        <v>0</v>
      </c>
      <c r="I377" s="11">
        <f t="shared" si="18"/>
        <v>5000</v>
      </c>
      <c r="J377" s="24">
        <f>I377</f>
        <v>5000</v>
      </c>
      <c r="K377" s="32" t="s">
        <v>109</v>
      </c>
    </row>
    <row r="378" spans="1:14" x14ac:dyDescent="0.2">
      <c r="A378" s="1"/>
      <c r="B378" s="1"/>
      <c r="C378" s="7"/>
      <c r="D378" s="7"/>
      <c r="E378" s="18"/>
      <c r="F378" s="2"/>
      <c r="G378" s="9"/>
      <c r="H378" s="10"/>
      <c r="I378" s="11"/>
      <c r="J378" s="24"/>
      <c r="K378" s="32"/>
    </row>
    <row r="379" spans="1:14" x14ac:dyDescent="0.2">
      <c r="A379" s="1">
        <v>7900</v>
      </c>
      <c r="B379" s="1">
        <v>640</v>
      </c>
      <c r="C379" s="7" t="s">
        <v>254</v>
      </c>
      <c r="D379" s="2">
        <v>60</v>
      </c>
      <c r="E379" s="18" t="s">
        <v>125</v>
      </c>
      <c r="F379" s="2"/>
      <c r="G379" s="9">
        <v>66666.66</v>
      </c>
      <c r="H379" s="10">
        <v>33333.339999999997</v>
      </c>
      <c r="I379" s="11">
        <f t="shared" si="18"/>
        <v>100000</v>
      </c>
      <c r="J379" s="24">
        <f>I379</f>
        <v>100000</v>
      </c>
      <c r="K379" s="32" t="s">
        <v>122</v>
      </c>
    </row>
    <row r="380" spans="1:14" x14ac:dyDescent="0.2">
      <c r="A380" s="1"/>
      <c r="B380" s="1"/>
      <c r="C380" s="7"/>
      <c r="D380" s="2"/>
      <c r="E380" s="18"/>
      <c r="F380" s="2"/>
      <c r="G380" s="9"/>
      <c r="H380" s="10"/>
      <c r="I380" s="11"/>
      <c r="J380" s="24"/>
      <c r="K380" s="32"/>
    </row>
    <row r="381" spans="1:14" x14ac:dyDescent="0.2">
      <c r="A381" s="1">
        <v>8100</v>
      </c>
      <c r="B381" s="1">
        <v>310</v>
      </c>
      <c r="C381" s="7" t="s">
        <v>254</v>
      </c>
      <c r="D381" s="2">
        <v>61</v>
      </c>
      <c r="E381" s="18" t="s">
        <v>134</v>
      </c>
      <c r="F381" s="2"/>
      <c r="G381" s="9">
        <v>44568.2</v>
      </c>
      <c r="H381" s="10">
        <v>22284.1</v>
      </c>
      <c r="I381" s="11">
        <f t="shared" si="18"/>
        <v>66852.299999999988</v>
      </c>
      <c r="J381" s="24">
        <f>I381</f>
        <v>66852.299999999988</v>
      </c>
      <c r="K381" s="32" t="s">
        <v>128</v>
      </c>
    </row>
    <row r="382" spans="1:14" s="19" customFormat="1" x14ac:dyDescent="0.2">
      <c r="A382" s="8"/>
      <c r="B382" s="8"/>
      <c r="C382" s="7"/>
      <c r="D382" s="7"/>
      <c r="E382" s="18"/>
      <c r="F382" s="7"/>
      <c r="G382" s="10"/>
      <c r="H382" s="10"/>
      <c r="I382" s="11"/>
      <c r="J382" s="24"/>
      <c r="K382" s="32"/>
    </row>
    <row r="383" spans="1:14" s="19" customFormat="1" x14ac:dyDescent="0.2">
      <c r="A383" s="8">
        <v>7400</v>
      </c>
      <c r="B383" s="8">
        <v>680</v>
      </c>
      <c r="C383" s="7" t="s">
        <v>255</v>
      </c>
      <c r="D383" s="7">
        <v>62</v>
      </c>
      <c r="E383" s="18" t="s">
        <v>91</v>
      </c>
      <c r="F383" s="7"/>
      <c r="G383" s="10">
        <f>I383*0.67</f>
        <v>3283000</v>
      </c>
      <c r="H383" s="10">
        <f>I383*0.33</f>
        <v>1617000</v>
      </c>
      <c r="I383" s="14">
        <v>4900000</v>
      </c>
      <c r="J383" s="24">
        <f>I383</f>
        <v>4900000</v>
      </c>
      <c r="K383" s="32"/>
      <c r="L383" s="26"/>
      <c r="M383" s="26"/>
      <c r="N383" s="25"/>
    </row>
    <row r="384" spans="1:14" s="19" customFormat="1" x14ac:dyDescent="0.2">
      <c r="A384" s="8"/>
      <c r="B384" s="8"/>
      <c r="C384" s="7"/>
      <c r="D384" s="7"/>
      <c r="E384" s="18"/>
      <c r="F384" s="7"/>
      <c r="G384" s="10"/>
      <c r="H384" s="10"/>
      <c r="I384" s="14"/>
      <c r="J384" s="24"/>
      <c r="K384" s="32"/>
      <c r="L384" s="26"/>
      <c r="M384" s="26"/>
      <c r="N384" s="25"/>
    </row>
    <row r="385" spans="1:14" s="19" customFormat="1" x14ac:dyDescent="0.2">
      <c r="A385" s="8">
        <v>7400</v>
      </c>
      <c r="B385" s="8">
        <v>680</v>
      </c>
      <c r="C385" s="7" t="s">
        <v>255</v>
      </c>
      <c r="D385" s="7">
        <v>63</v>
      </c>
      <c r="E385" s="18" t="s">
        <v>180</v>
      </c>
      <c r="F385" s="7"/>
      <c r="G385" s="10">
        <v>30000</v>
      </c>
      <c r="H385" s="10">
        <v>0</v>
      </c>
      <c r="I385" s="11">
        <f>SUM(G385:H385)</f>
        <v>30000</v>
      </c>
      <c r="J385" s="24">
        <f>I385</f>
        <v>30000</v>
      </c>
      <c r="K385" s="32" t="s">
        <v>108</v>
      </c>
    </row>
    <row r="386" spans="1:14" s="19" customFormat="1" x14ac:dyDescent="0.2">
      <c r="A386" s="8"/>
      <c r="B386" s="8"/>
      <c r="C386" s="7"/>
      <c r="D386" s="7"/>
      <c r="E386" s="18"/>
      <c r="F386" s="7"/>
      <c r="G386" s="10">
        <f t="shared" si="8"/>
        <v>0</v>
      </c>
      <c r="H386" s="10">
        <f t="shared" si="9"/>
        <v>0</v>
      </c>
      <c r="I386" s="11"/>
      <c r="J386" s="24"/>
      <c r="K386" s="32"/>
      <c r="L386" s="26"/>
      <c r="M386" s="26"/>
      <c r="N386" s="25"/>
    </row>
    <row r="387" spans="1:14" s="19" customFormat="1" x14ac:dyDescent="0.2">
      <c r="A387" s="8">
        <v>7400</v>
      </c>
      <c r="B387" s="8">
        <v>680</v>
      </c>
      <c r="C387" s="7" t="s">
        <v>255</v>
      </c>
      <c r="D387" s="7">
        <v>64</v>
      </c>
      <c r="E387" s="18" t="s">
        <v>95</v>
      </c>
      <c r="F387" s="7"/>
      <c r="G387" s="10">
        <f>I387*0.67</f>
        <v>1559090</v>
      </c>
      <c r="H387" s="10">
        <f>I387*0.33</f>
        <v>767910</v>
      </c>
      <c r="I387" s="14">
        <v>2327000</v>
      </c>
      <c r="J387" s="24">
        <f>I387</f>
        <v>2327000</v>
      </c>
      <c r="K387" s="32"/>
      <c r="L387" s="26"/>
      <c r="M387" s="26"/>
      <c r="N387" s="25"/>
    </row>
    <row r="388" spans="1:14" s="19" customFormat="1" x14ac:dyDescent="0.2">
      <c r="A388" s="8">
        <v>7400</v>
      </c>
      <c r="B388" s="8">
        <v>680</v>
      </c>
      <c r="C388" s="7" t="s">
        <v>255</v>
      </c>
      <c r="D388" s="7">
        <v>64</v>
      </c>
      <c r="E388" s="18" t="s">
        <v>186</v>
      </c>
      <c r="F388" s="7"/>
      <c r="G388" s="10">
        <v>228159.75</v>
      </c>
      <c r="H388" s="10">
        <v>127378.04000000001</v>
      </c>
      <c r="I388" s="11">
        <f>SUM(G388:H388)</f>
        <v>355537.79000000004</v>
      </c>
      <c r="J388" s="24">
        <f>I388</f>
        <v>355537.79000000004</v>
      </c>
      <c r="K388" s="32" t="s">
        <v>163</v>
      </c>
    </row>
    <row r="389" spans="1:14" s="19" customFormat="1" x14ac:dyDescent="0.2">
      <c r="A389" s="8"/>
      <c r="B389" s="8"/>
      <c r="C389" s="7"/>
      <c r="D389" s="7"/>
      <c r="E389" s="18"/>
      <c r="F389" s="7"/>
      <c r="G389" s="10">
        <f t="shared" si="8"/>
        <v>0</v>
      </c>
      <c r="H389" s="10">
        <f t="shared" si="9"/>
        <v>0</v>
      </c>
      <c r="I389" s="11"/>
      <c r="J389" s="24"/>
      <c r="K389" s="32"/>
      <c r="L389" s="26"/>
      <c r="M389" s="26"/>
      <c r="N389" s="25"/>
    </row>
    <row r="390" spans="1:14" s="19" customFormat="1" x14ac:dyDescent="0.2">
      <c r="A390" s="8">
        <v>7400</v>
      </c>
      <c r="B390" s="8">
        <v>680</v>
      </c>
      <c r="C390" s="7" t="s">
        <v>255</v>
      </c>
      <c r="D390" s="7">
        <v>65</v>
      </c>
      <c r="E390" s="18" t="s">
        <v>90</v>
      </c>
      <c r="F390" s="7"/>
      <c r="G390" s="10">
        <f>I390*0.67</f>
        <v>536000</v>
      </c>
      <c r="H390" s="10">
        <f>I390*0.33</f>
        <v>264000</v>
      </c>
      <c r="I390" s="14">
        <v>800000</v>
      </c>
      <c r="J390" s="24">
        <f>I390</f>
        <v>800000</v>
      </c>
      <c r="K390" s="32"/>
      <c r="L390" s="26"/>
      <c r="M390" s="26"/>
      <c r="N390" s="25"/>
    </row>
    <row r="391" spans="1:14" s="19" customFormat="1" x14ac:dyDescent="0.2">
      <c r="A391" s="8"/>
      <c r="B391" s="8"/>
      <c r="C391" s="7"/>
      <c r="D391" s="7"/>
      <c r="E391" s="18"/>
      <c r="F391" s="7"/>
      <c r="G391" s="10">
        <f t="shared" si="8"/>
        <v>0</v>
      </c>
      <c r="H391" s="10">
        <f t="shared" si="9"/>
        <v>0</v>
      </c>
      <c r="I391" s="14"/>
      <c r="J391" s="24"/>
      <c r="K391" s="32"/>
      <c r="L391" s="26"/>
      <c r="M391" s="26"/>
      <c r="N391" s="25"/>
    </row>
    <row r="392" spans="1:14" s="19" customFormat="1" x14ac:dyDescent="0.2">
      <c r="A392" s="8">
        <v>7400</v>
      </c>
      <c r="B392" s="8">
        <v>680</v>
      </c>
      <c r="C392" s="7" t="s">
        <v>255</v>
      </c>
      <c r="D392" s="7">
        <v>66</v>
      </c>
      <c r="E392" s="18" t="s">
        <v>94</v>
      </c>
      <c r="F392" s="7"/>
      <c r="G392" s="10">
        <f t="shared" ref="G392:G471" si="19">I392*0.67</f>
        <v>440860</v>
      </c>
      <c r="H392" s="10">
        <f t="shared" ref="H392:H471" si="20">I392*0.33</f>
        <v>217140</v>
      </c>
      <c r="I392" s="14">
        <v>658000</v>
      </c>
      <c r="J392" s="24">
        <f>I392</f>
        <v>658000</v>
      </c>
      <c r="K392" s="32"/>
      <c r="L392" s="26"/>
      <c r="M392" s="26"/>
      <c r="N392" s="25"/>
    </row>
    <row r="393" spans="1:14" s="19" customFormat="1" x14ac:dyDescent="0.2">
      <c r="A393" s="8"/>
      <c r="B393" s="8"/>
      <c r="C393" s="7"/>
      <c r="D393" s="7"/>
      <c r="E393" s="18"/>
      <c r="F393" s="7"/>
      <c r="G393" s="10">
        <f t="shared" si="19"/>
        <v>0</v>
      </c>
      <c r="H393" s="10">
        <f t="shared" si="20"/>
        <v>0</v>
      </c>
      <c r="I393" s="14"/>
      <c r="J393" s="24"/>
      <c r="K393" s="32"/>
      <c r="L393" s="26"/>
      <c r="M393" s="26"/>
      <c r="N393" s="25"/>
    </row>
    <row r="394" spans="1:14" s="19" customFormat="1" ht="29" x14ac:dyDescent="0.2">
      <c r="A394" s="8">
        <v>7790</v>
      </c>
      <c r="B394" s="8">
        <v>160</v>
      </c>
      <c r="C394" s="7" t="s">
        <v>255</v>
      </c>
      <c r="D394" s="7">
        <v>67</v>
      </c>
      <c r="E394" s="18" t="s">
        <v>276</v>
      </c>
      <c r="F394" s="7">
        <v>1</v>
      </c>
      <c r="G394" s="10">
        <v>50000</v>
      </c>
      <c r="H394" s="10">
        <v>53619</v>
      </c>
      <c r="I394" s="14">
        <f>G394+H394</f>
        <v>103619</v>
      </c>
      <c r="J394" s="24"/>
      <c r="K394" s="32" t="s">
        <v>223</v>
      </c>
      <c r="L394" s="26"/>
      <c r="M394" s="26"/>
      <c r="N394" s="25"/>
    </row>
    <row r="395" spans="1:14" s="19" customFormat="1" x14ac:dyDescent="0.2">
      <c r="A395" s="8">
        <v>7790</v>
      </c>
      <c r="B395" s="8">
        <v>210</v>
      </c>
      <c r="C395" s="7" t="s">
        <v>255</v>
      </c>
      <c r="D395" s="7">
        <v>67</v>
      </c>
      <c r="E395" s="18" t="s">
        <v>274</v>
      </c>
      <c r="F395" s="7">
        <v>1</v>
      </c>
      <c r="G395" s="10">
        <v>5410</v>
      </c>
      <c r="H395" s="10">
        <v>5410</v>
      </c>
      <c r="I395" s="14">
        <f t="shared" ref="I395:I398" si="21">G395+H395</f>
        <v>10820</v>
      </c>
      <c r="J395" s="24"/>
      <c r="K395" s="32"/>
      <c r="L395" s="26"/>
      <c r="M395" s="26"/>
      <c r="N395" s="25"/>
    </row>
    <row r="396" spans="1:14" s="19" customFormat="1" x14ac:dyDescent="0.2">
      <c r="A396" s="8">
        <v>7790</v>
      </c>
      <c r="B396" s="8">
        <v>220</v>
      </c>
      <c r="C396" s="7" t="s">
        <v>255</v>
      </c>
      <c r="D396" s="7">
        <v>67</v>
      </c>
      <c r="E396" s="18" t="s">
        <v>16</v>
      </c>
      <c r="F396" s="7">
        <v>1</v>
      </c>
      <c r="G396" s="10">
        <v>3825</v>
      </c>
      <c r="H396" s="10">
        <v>3825</v>
      </c>
      <c r="I396" s="14">
        <f t="shared" si="21"/>
        <v>7650</v>
      </c>
      <c r="J396" s="24"/>
      <c r="K396" s="32"/>
      <c r="L396" s="26"/>
      <c r="M396" s="26"/>
      <c r="N396" s="25"/>
    </row>
    <row r="397" spans="1:14" s="19" customFormat="1" x14ac:dyDescent="0.2">
      <c r="A397" s="8">
        <v>7790</v>
      </c>
      <c r="B397" s="8">
        <v>230</v>
      </c>
      <c r="C397" s="7" t="s">
        <v>255</v>
      </c>
      <c r="D397" s="7">
        <v>67</v>
      </c>
      <c r="E397" s="18" t="s">
        <v>19</v>
      </c>
      <c r="F397" s="7">
        <v>1</v>
      </c>
      <c r="G397" s="10">
        <v>8577</v>
      </c>
      <c r="H397" s="10">
        <v>8577</v>
      </c>
      <c r="I397" s="14">
        <f t="shared" si="21"/>
        <v>17154</v>
      </c>
      <c r="J397" s="24"/>
      <c r="K397" s="32"/>
      <c r="L397" s="26"/>
      <c r="M397" s="26"/>
      <c r="N397" s="25"/>
    </row>
    <row r="398" spans="1:14" s="19" customFormat="1" x14ac:dyDescent="0.2">
      <c r="A398" s="8">
        <v>7790</v>
      </c>
      <c r="B398" s="8">
        <v>240</v>
      </c>
      <c r="C398" s="7" t="s">
        <v>255</v>
      </c>
      <c r="D398" s="7">
        <v>67</v>
      </c>
      <c r="E398" s="18" t="s">
        <v>17</v>
      </c>
      <c r="F398" s="7">
        <v>1</v>
      </c>
      <c r="G398" s="10">
        <v>305</v>
      </c>
      <c r="H398" s="10">
        <v>305</v>
      </c>
      <c r="I398" s="14">
        <f t="shared" si="21"/>
        <v>610</v>
      </c>
      <c r="J398" s="24"/>
      <c r="K398" s="32"/>
      <c r="L398" s="26"/>
      <c r="M398" s="26"/>
      <c r="N398" s="25"/>
    </row>
    <row r="399" spans="1:14" s="19" customFormat="1" ht="29" x14ac:dyDescent="0.2">
      <c r="A399" s="8">
        <v>8100</v>
      </c>
      <c r="B399" s="8">
        <v>160</v>
      </c>
      <c r="C399" s="7" t="s">
        <v>255</v>
      </c>
      <c r="D399" s="7">
        <v>67</v>
      </c>
      <c r="E399" s="18" t="s">
        <v>277</v>
      </c>
      <c r="F399" s="7">
        <v>4</v>
      </c>
      <c r="G399" s="10">
        <v>159316</v>
      </c>
      <c r="H399" s="10">
        <v>159316</v>
      </c>
      <c r="I399" s="14">
        <f>SUM(G399:H399)</f>
        <v>318632</v>
      </c>
      <c r="J399" s="24"/>
      <c r="K399" s="32" t="s">
        <v>224</v>
      </c>
      <c r="L399" s="26"/>
      <c r="M399" s="26"/>
      <c r="N399" s="25"/>
    </row>
    <row r="400" spans="1:14" s="19" customFormat="1" x14ac:dyDescent="0.2">
      <c r="A400" s="8">
        <v>8100</v>
      </c>
      <c r="B400" s="8">
        <v>210</v>
      </c>
      <c r="C400" s="7" t="s">
        <v>255</v>
      </c>
      <c r="D400" s="7">
        <v>67</v>
      </c>
      <c r="E400" s="18" t="s">
        <v>15</v>
      </c>
      <c r="F400" s="7">
        <v>4</v>
      </c>
      <c r="G400" s="10">
        <v>17238</v>
      </c>
      <c r="H400" s="10">
        <v>17238</v>
      </c>
      <c r="I400" s="14">
        <f t="shared" ref="I400:I403" si="22">SUM(G400:H400)</f>
        <v>34476</v>
      </c>
      <c r="J400" s="24"/>
      <c r="K400" s="32" t="s">
        <v>223</v>
      </c>
      <c r="L400" s="26"/>
      <c r="M400" s="26"/>
      <c r="N400" s="25"/>
    </row>
    <row r="401" spans="1:14" s="19" customFormat="1" x14ac:dyDescent="0.2">
      <c r="A401" s="8">
        <v>8100</v>
      </c>
      <c r="B401" s="8">
        <v>220</v>
      </c>
      <c r="C401" s="7" t="s">
        <v>255</v>
      </c>
      <c r="D401" s="7">
        <v>67</v>
      </c>
      <c r="E401" s="18" t="s">
        <v>16</v>
      </c>
      <c r="F401" s="7">
        <v>4</v>
      </c>
      <c r="G401" s="10">
        <v>12187.67</v>
      </c>
      <c r="H401" s="10">
        <v>12187.67</v>
      </c>
      <c r="I401" s="14">
        <f t="shared" si="22"/>
        <v>24375.34</v>
      </c>
      <c r="J401" s="24"/>
      <c r="K401" s="32"/>
      <c r="L401" s="26"/>
      <c r="M401" s="26"/>
      <c r="N401" s="25"/>
    </row>
    <row r="402" spans="1:14" s="19" customFormat="1" x14ac:dyDescent="0.2">
      <c r="A402" s="8">
        <v>8100</v>
      </c>
      <c r="B402" s="8">
        <v>230</v>
      </c>
      <c r="C402" s="7" t="s">
        <v>255</v>
      </c>
      <c r="D402" s="7">
        <v>67</v>
      </c>
      <c r="E402" s="18" t="s">
        <v>19</v>
      </c>
      <c r="F402" s="7">
        <v>4</v>
      </c>
      <c r="G402" s="10">
        <v>34308</v>
      </c>
      <c r="H402" s="10">
        <v>34308</v>
      </c>
      <c r="I402" s="14">
        <f t="shared" si="22"/>
        <v>68616</v>
      </c>
      <c r="J402" s="24"/>
      <c r="K402" s="32"/>
      <c r="L402" s="26"/>
      <c r="M402" s="26"/>
      <c r="N402" s="25"/>
    </row>
    <row r="403" spans="1:14" s="19" customFormat="1" x14ac:dyDescent="0.2">
      <c r="A403" s="8">
        <v>8100</v>
      </c>
      <c r="B403" s="8">
        <v>240</v>
      </c>
      <c r="C403" s="7" t="s">
        <v>255</v>
      </c>
      <c r="D403" s="7">
        <v>67</v>
      </c>
      <c r="E403" s="18" t="s">
        <v>17</v>
      </c>
      <c r="F403" s="7">
        <v>4</v>
      </c>
      <c r="G403" s="10">
        <v>971.83</v>
      </c>
      <c r="H403" s="10">
        <v>971.83</v>
      </c>
      <c r="I403" s="14">
        <f t="shared" si="22"/>
        <v>1943.66</v>
      </c>
      <c r="J403" s="24">
        <f>SUM(I394:I403)</f>
        <v>587896.00000000012</v>
      </c>
      <c r="K403" s="32"/>
      <c r="L403" s="26"/>
      <c r="M403" s="26"/>
      <c r="N403" s="25"/>
    </row>
    <row r="404" spans="1:14" s="19" customFormat="1" x14ac:dyDescent="0.2">
      <c r="A404" s="8"/>
      <c r="B404" s="8"/>
      <c r="C404" s="7"/>
      <c r="D404" s="7"/>
      <c r="E404" s="18"/>
      <c r="F404" s="7"/>
      <c r="G404" s="10"/>
      <c r="H404" s="10"/>
      <c r="I404" s="14"/>
      <c r="J404" s="24"/>
      <c r="K404" s="32"/>
      <c r="L404" s="26"/>
      <c r="M404" s="26"/>
      <c r="N404" s="25"/>
    </row>
    <row r="405" spans="1:14" s="19" customFormat="1" x14ac:dyDescent="0.2">
      <c r="A405" s="8">
        <v>8100</v>
      </c>
      <c r="B405" s="8">
        <v>510</v>
      </c>
      <c r="C405" s="7" t="s">
        <v>255</v>
      </c>
      <c r="D405" s="7">
        <v>68</v>
      </c>
      <c r="E405" s="18" t="s">
        <v>31</v>
      </c>
      <c r="F405" s="7"/>
      <c r="G405" s="10">
        <f t="shared" si="19"/>
        <v>353760</v>
      </c>
      <c r="H405" s="10">
        <f t="shared" si="20"/>
        <v>174240</v>
      </c>
      <c r="I405" s="14">
        <v>528000</v>
      </c>
      <c r="J405" s="24">
        <f>I405</f>
        <v>528000</v>
      </c>
      <c r="K405" s="32"/>
      <c r="L405" s="26"/>
      <c r="M405" s="26"/>
      <c r="N405" s="25"/>
    </row>
    <row r="406" spans="1:14" s="19" customFormat="1" ht="15.75" customHeight="1" x14ac:dyDescent="0.2">
      <c r="A406" s="8"/>
      <c r="B406" s="8"/>
      <c r="C406" s="7"/>
      <c r="D406" s="7"/>
      <c r="E406" s="18"/>
      <c r="F406" s="7"/>
      <c r="G406" s="10">
        <f t="shared" si="19"/>
        <v>0</v>
      </c>
      <c r="H406" s="10">
        <f t="shared" si="20"/>
        <v>0</v>
      </c>
      <c r="I406" s="14"/>
      <c r="J406" s="24"/>
      <c r="K406" s="32"/>
      <c r="L406" s="26"/>
      <c r="M406" s="26"/>
      <c r="N406" s="25"/>
    </row>
    <row r="407" spans="1:14" s="19" customFormat="1" x14ac:dyDescent="0.2">
      <c r="A407" s="8">
        <v>8100</v>
      </c>
      <c r="B407" s="8">
        <v>640</v>
      </c>
      <c r="C407" s="7" t="s">
        <v>255</v>
      </c>
      <c r="D407" s="7">
        <v>69</v>
      </c>
      <c r="E407" s="18" t="s">
        <v>275</v>
      </c>
      <c r="F407" s="7"/>
      <c r="G407" s="10">
        <f t="shared" si="19"/>
        <v>99160</v>
      </c>
      <c r="H407" s="10">
        <f t="shared" si="20"/>
        <v>48840</v>
      </c>
      <c r="I407" s="14">
        <v>148000</v>
      </c>
      <c r="J407" s="24">
        <f>SUM(I399:I407)</f>
        <v>1124043</v>
      </c>
      <c r="K407" s="32"/>
      <c r="L407" s="26"/>
      <c r="M407" s="26"/>
      <c r="N407" s="25"/>
    </row>
    <row r="408" spans="1:14" s="19" customFormat="1" x14ac:dyDescent="0.2">
      <c r="A408" s="8"/>
      <c r="B408" s="8"/>
      <c r="C408" s="7"/>
      <c r="D408" s="7"/>
      <c r="E408" s="18"/>
      <c r="F408" s="7"/>
      <c r="G408" s="10"/>
      <c r="H408" s="10"/>
      <c r="I408" s="14"/>
      <c r="J408" s="24"/>
      <c r="K408" s="32"/>
      <c r="L408" s="26"/>
      <c r="M408" s="26"/>
    </row>
    <row r="409" spans="1:14" x14ac:dyDescent="0.2">
      <c r="A409" s="1">
        <v>5000</v>
      </c>
      <c r="B409" s="1">
        <v>120</v>
      </c>
      <c r="C409" s="2" t="s">
        <v>256</v>
      </c>
      <c r="D409" s="2">
        <v>70</v>
      </c>
      <c r="E409" s="18" t="s">
        <v>171</v>
      </c>
      <c r="F409" s="7">
        <v>95</v>
      </c>
      <c r="G409" s="10">
        <f t="shared" si="19"/>
        <v>6365000</v>
      </c>
      <c r="H409" s="10">
        <f t="shared" si="20"/>
        <v>3135000</v>
      </c>
      <c r="I409" s="11">
        <v>9500000</v>
      </c>
      <c r="J409" s="24"/>
      <c r="K409" s="32"/>
      <c r="L409" s="26"/>
      <c r="M409" s="26"/>
      <c r="N409" s="19"/>
    </row>
    <row r="410" spans="1:14" x14ac:dyDescent="0.2">
      <c r="A410" s="1">
        <v>5000</v>
      </c>
      <c r="B410" s="1">
        <v>210</v>
      </c>
      <c r="C410" s="2" t="s">
        <v>256</v>
      </c>
      <c r="D410" s="2">
        <v>70</v>
      </c>
      <c r="E410" s="18" t="s">
        <v>15</v>
      </c>
      <c r="F410" s="2">
        <v>95</v>
      </c>
      <c r="G410" s="10">
        <f t="shared" si="19"/>
        <v>688693</v>
      </c>
      <c r="H410" s="10">
        <f t="shared" si="20"/>
        <v>339207</v>
      </c>
      <c r="I410" s="11">
        <v>1027900</v>
      </c>
      <c r="J410" s="24"/>
      <c r="K410" s="32"/>
      <c r="L410" s="26"/>
      <c r="M410" s="26"/>
      <c r="N410" s="19"/>
    </row>
    <row r="411" spans="1:14" x14ac:dyDescent="0.2">
      <c r="A411" s="1">
        <v>5000</v>
      </c>
      <c r="B411" s="1">
        <v>220</v>
      </c>
      <c r="C411" s="2" t="s">
        <v>256</v>
      </c>
      <c r="D411" s="2">
        <v>70</v>
      </c>
      <c r="E411" s="18" t="s">
        <v>16</v>
      </c>
      <c r="F411" s="2">
        <v>95</v>
      </c>
      <c r="G411" s="10">
        <f t="shared" si="19"/>
        <v>486922.5</v>
      </c>
      <c r="H411" s="10">
        <f t="shared" si="20"/>
        <v>239827.5</v>
      </c>
      <c r="I411" s="11">
        <v>726750</v>
      </c>
      <c r="J411" s="24"/>
      <c r="K411" s="32"/>
      <c r="L411" s="26"/>
      <c r="M411" s="26"/>
      <c r="N411" s="19"/>
    </row>
    <row r="412" spans="1:14" x14ac:dyDescent="0.2">
      <c r="A412" s="1">
        <v>5000</v>
      </c>
      <c r="B412" s="1">
        <v>230</v>
      </c>
      <c r="C412" s="2" t="s">
        <v>256</v>
      </c>
      <c r="D412" s="2">
        <v>70</v>
      </c>
      <c r="E412" s="18" t="s">
        <v>19</v>
      </c>
      <c r="F412" s="2">
        <v>95</v>
      </c>
      <c r="G412" s="10">
        <f t="shared" si="19"/>
        <v>1091852.1000000001</v>
      </c>
      <c r="H412" s="10">
        <f t="shared" si="20"/>
        <v>537777.9</v>
      </c>
      <c r="I412" s="11">
        <v>1629630</v>
      </c>
      <c r="J412" s="24"/>
      <c r="K412" s="32"/>
      <c r="L412" s="26"/>
      <c r="M412" s="26"/>
      <c r="N412" s="19"/>
    </row>
    <row r="413" spans="1:14" x14ac:dyDescent="0.2">
      <c r="A413" s="1">
        <v>5000</v>
      </c>
      <c r="B413" s="1">
        <v>240</v>
      </c>
      <c r="C413" s="2" t="s">
        <v>256</v>
      </c>
      <c r="D413" s="2">
        <v>70</v>
      </c>
      <c r="E413" s="18" t="s">
        <v>17</v>
      </c>
      <c r="F413" s="2">
        <v>95</v>
      </c>
      <c r="G413" s="10">
        <f t="shared" si="19"/>
        <v>38826.5</v>
      </c>
      <c r="H413" s="10">
        <f t="shared" si="20"/>
        <v>19123.5</v>
      </c>
      <c r="I413" s="11">
        <v>57950</v>
      </c>
      <c r="J413" s="24"/>
      <c r="K413" s="32"/>
      <c r="L413" s="26"/>
      <c r="M413" s="26"/>
      <c r="N413" s="19"/>
    </row>
    <row r="414" spans="1:14" x14ac:dyDescent="0.2">
      <c r="A414" s="1">
        <v>5000</v>
      </c>
      <c r="B414" s="1">
        <v>750</v>
      </c>
      <c r="C414" s="2" t="s">
        <v>256</v>
      </c>
      <c r="D414" s="2">
        <v>70</v>
      </c>
      <c r="E414" s="18" t="s">
        <v>172</v>
      </c>
      <c r="F414" s="2"/>
      <c r="G414" s="10">
        <f t="shared" si="19"/>
        <v>47737.5</v>
      </c>
      <c r="H414" s="10">
        <f t="shared" si="20"/>
        <v>23512.5</v>
      </c>
      <c r="I414" s="11">
        <v>71250</v>
      </c>
      <c r="J414" s="24"/>
      <c r="K414" s="32"/>
      <c r="L414" s="26"/>
      <c r="M414" s="26"/>
      <c r="N414" s="19"/>
    </row>
    <row r="415" spans="1:14" x14ac:dyDescent="0.2">
      <c r="A415" s="1">
        <v>5000</v>
      </c>
      <c r="B415" s="1">
        <v>220</v>
      </c>
      <c r="C415" s="2" t="s">
        <v>256</v>
      </c>
      <c r="D415" s="2">
        <v>70</v>
      </c>
      <c r="E415" s="18" t="s">
        <v>16</v>
      </c>
      <c r="F415" s="2"/>
      <c r="G415" s="10">
        <f t="shared" si="19"/>
        <v>3651.9221000000002</v>
      </c>
      <c r="H415" s="10">
        <f t="shared" si="20"/>
        <v>1798.7079000000001</v>
      </c>
      <c r="I415" s="11">
        <v>5450.63</v>
      </c>
      <c r="J415" s="24"/>
      <c r="K415" s="32"/>
      <c r="L415" s="26"/>
      <c r="M415" s="26"/>
      <c r="N415" s="19"/>
    </row>
    <row r="416" spans="1:14" x14ac:dyDescent="0.2">
      <c r="A416" s="1">
        <v>5000</v>
      </c>
      <c r="B416" s="1">
        <v>240</v>
      </c>
      <c r="C416" s="2" t="s">
        <v>256</v>
      </c>
      <c r="D416" s="2">
        <v>70</v>
      </c>
      <c r="E416" s="18" t="s">
        <v>17</v>
      </c>
      <c r="F416" s="2"/>
      <c r="G416" s="10">
        <f t="shared" si="19"/>
        <v>291.20210000000003</v>
      </c>
      <c r="H416" s="10">
        <f t="shared" si="20"/>
        <v>143.42789999999999</v>
      </c>
      <c r="I416" s="11">
        <v>434.63</v>
      </c>
      <c r="J416" s="24">
        <f>SUM(I409:I416)</f>
        <v>13019365.260000002</v>
      </c>
      <c r="K416" s="32"/>
      <c r="L416" s="26"/>
      <c r="M416" s="26"/>
      <c r="N416" s="25"/>
    </row>
    <row r="417" spans="1:14" s="19" customFormat="1" x14ac:dyDescent="0.2">
      <c r="A417" s="8"/>
      <c r="B417" s="8"/>
      <c r="C417" s="7"/>
      <c r="D417" s="7"/>
      <c r="E417" s="18"/>
      <c r="F417" s="7"/>
      <c r="G417" s="10">
        <f t="shared" si="19"/>
        <v>0</v>
      </c>
      <c r="H417" s="10">
        <f t="shared" si="20"/>
        <v>0</v>
      </c>
      <c r="I417" s="14"/>
      <c r="J417" s="24"/>
      <c r="K417" s="32"/>
      <c r="L417" s="26"/>
      <c r="M417" s="26"/>
    </row>
    <row r="418" spans="1:14" s="19" customFormat="1" ht="43" x14ac:dyDescent="0.2">
      <c r="A418" s="8">
        <v>7730</v>
      </c>
      <c r="B418" s="8">
        <v>390</v>
      </c>
      <c r="C418" s="7" t="s">
        <v>256</v>
      </c>
      <c r="D418" s="7">
        <v>71</v>
      </c>
      <c r="E418" s="18" t="s">
        <v>177</v>
      </c>
      <c r="F418" s="7"/>
      <c r="G418" s="10">
        <f>I418*0.67</f>
        <v>839394.76</v>
      </c>
      <c r="H418" s="10">
        <f>I418*0.33</f>
        <v>413433.24</v>
      </c>
      <c r="I418" s="11">
        <v>1252828</v>
      </c>
      <c r="J418" s="24">
        <f>I418</f>
        <v>1252828</v>
      </c>
      <c r="K418" s="32"/>
      <c r="L418" s="26"/>
      <c r="M418" s="26"/>
      <c r="N418" s="25"/>
    </row>
    <row r="419" spans="1:14" s="19" customFormat="1" x14ac:dyDescent="0.2">
      <c r="A419" s="8"/>
      <c r="B419" s="8"/>
      <c r="C419" s="7"/>
      <c r="D419" s="7"/>
      <c r="E419" s="18"/>
      <c r="F419" s="7"/>
      <c r="G419" s="10"/>
      <c r="H419" s="10"/>
      <c r="I419" s="11"/>
      <c r="J419" s="24"/>
      <c r="K419" s="32"/>
      <c r="L419" s="26"/>
      <c r="M419" s="26"/>
    </row>
    <row r="420" spans="1:14" s="19" customFormat="1" x14ac:dyDescent="0.2">
      <c r="A420" s="8">
        <v>5000</v>
      </c>
      <c r="B420" s="8">
        <v>100</v>
      </c>
      <c r="C420" s="7" t="s">
        <v>256</v>
      </c>
      <c r="D420" s="7">
        <v>71</v>
      </c>
      <c r="E420" s="18" t="s">
        <v>284</v>
      </c>
      <c r="F420" s="31"/>
      <c r="G420" s="48">
        <f>I420*0.67</f>
        <v>6030000</v>
      </c>
      <c r="H420" s="10">
        <f>I420*0.33</f>
        <v>2970000</v>
      </c>
      <c r="I420" s="11">
        <v>9000000</v>
      </c>
      <c r="J420" s="24"/>
      <c r="K420" s="32"/>
      <c r="L420" s="26"/>
      <c r="M420" s="26"/>
    </row>
    <row r="421" spans="1:14" s="19" customFormat="1" x14ac:dyDescent="0.2">
      <c r="A421" s="8">
        <v>5000</v>
      </c>
      <c r="B421" s="8">
        <v>220</v>
      </c>
      <c r="C421" s="7" t="s">
        <v>256</v>
      </c>
      <c r="D421" s="7">
        <v>71</v>
      </c>
      <c r="E421" s="18" t="s">
        <v>16</v>
      </c>
      <c r="F421" s="31"/>
      <c r="G421" s="48">
        <f t="shared" ref="G421:G434" si="23">I421*0.67</f>
        <v>461295</v>
      </c>
      <c r="H421" s="10">
        <f t="shared" ref="H421:H434" si="24">I421*0.33</f>
        <v>227205</v>
      </c>
      <c r="I421" s="11">
        <v>688500</v>
      </c>
      <c r="J421" s="24"/>
      <c r="K421" s="32"/>
      <c r="L421" s="26"/>
      <c r="M421" s="26"/>
    </row>
    <row r="422" spans="1:14" s="19" customFormat="1" x14ac:dyDescent="0.2">
      <c r="A422" s="8">
        <v>5000</v>
      </c>
      <c r="B422" s="8">
        <v>240</v>
      </c>
      <c r="C422" s="7" t="s">
        <v>256</v>
      </c>
      <c r="D422" s="7">
        <v>71</v>
      </c>
      <c r="E422" s="18" t="s">
        <v>285</v>
      </c>
      <c r="F422" s="31"/>
      <c r="G422" s="48">
        <f t="shared" si="23"/>
        <v>36783</v>
      </c>
      <c r="H422" s="10">
        <f t="shared" si="24"/>
        <v>18117</v>
      </c>
      <c r="I422" s="11">
        <v>54899.999999999993</v>
      </c>
      <c r="J422" s="24"/>
      <c r="K422" s="32"/>
      <c r="L422" s="26"/>
      <c r="M422" s="26"/>
    </row>
    <row r="423" spans="1:14" s="19" customFormat="1" x14ac:dyDescent="0.2">
      <c r="A423" s="8">
        <v>6000</v>
      </c>
      <c r="B423" s="8">
        <v>100</v>
      </c>
      <c r="C423" s="7" t="s">
        <v>256</v>
      </c>
      <c r="D423" s="7">
        <v>71</v>
      </c>
      <c r="E423" s="18" t="s">
        <v>286</v>
      </c>
      <c r="F423" s="31"/>
      <c r="G423" s="48">
        <f t="shared" si="23"/>
        <v>1507500</v>
      </c>
      <c r="H423" s="10">
        <f t="shared" si="24"/>
        <v>742500</v>
      </c>
      <c r="I423" s="11">
        <v>2250000</v>
      </c>
      <c r="J423" s="24"/>
      <c r="K423" s="32"/>
      <c r="L423" s="26"/>
      <c r="M423" s="26"/>
    </row>
    <row r="424" spans="1:14" s="19" customFormat="1" x14ac:dyDescent="0.2">
      <c r="A424" s="8">
        <v>6000</v>
      </c>
      <c r="B424" s="8">
        <v>220</v>
      </c>
      <c r="C424" s="7" t="s">
        <v>256</v>
      </c>
      <c r="D424" s="7">
        <v>71</v>
      </c>
      <c r="E424" s="18" t="s">
        <v>16</v>
      </c>
      <c r="F424" s="31"/>
      <c r="G424" s="48">
        <f t="shared" si="23"/>
        <v>115323.75</v>
      </c>
      <c r="H424" s="10">
        <f t="shared" si="24"/>
        <v>56801.25</v>
      </c>
      <c r="I424" s="11">
        <v>172125</v>
      </c>
      <c r="J424" s="24"/>
      <c r="K424" s="32"/>
      <c r="L424" s="26"/>
      <c r="M424" s="26"/>
    </row>
    <row r="425" spans="1:14" s="19" customFormat="1" x14ac:dyDescent="0.2">
      <c r="A425" s="8">
        <v>6000</v>
      </c>
      <c r="B425" s="8">
        <v>240</v>
      </c>
      <c r="C425" s="7" t="s">
        <v>256</v>
      </c>
      <c r="D425" s="7">
        <v>71</v>
      </c>
      <c r="E425" s="18" t="s">
        <v>285</v>
      </c>
      <c r="F425" s="31"/>
      <c r="G425" s="48">
        <f t="shared" si="23"/>
        <v>9195.75</v>
      </c>
      <c r="H425" s="10">
        <f t="shared" si="24"/>
        <v>4529.25</v>
      </c>
      <c r="I425" s="11">
        <v>13724.999999999998</v>
      </c>
      <c r="J425" s="24"/>
      <c r="K425" s="32"/>
      <c r="L425" s="26"/>
      <c r="M425" s="26"/>
    </row>
    <row r="426" spans="1:14" s="19" customFormat="1" x14ac:dyDescent="0.2">
      <c r="A426" s="8">
        <v>7000</v>
      </c>
      <c r="B426" s="8">
        <v>100</v>
      </c>
      <c r="C426" s="7" t="s">
        <v>256</v>
      </c>
      <c r="D426" s="7">
        <v>71</v>
      </c>
      <c r="E426" s="18" t="s">
        <v>287</v>
      </c>
      <c r="F426" s="31"/>
      <c r="G426" s="48">
        <f t="shared" si="23"/>
        <v>2914500</v>
      </c>
      <c r="H426" s="10">
        <f t="shared" si="24"/>
        <v>1435500</v>
      </c>
      <c r="I426" s="11">
        <v>4350000</v>
      </c>
      <c r="J426" s="24"/>
      <c r="K426" s="32"/>
      <c r="L426" s="26"/>
      <c r="M426" s="26"/>
    </row>
    <row r="427" spans="1:14" s="19" customFormat="1" x14ac:dyDescent="0.2">
      <c r="A427" s="8">
        <v>7000</v>
      </c>
      <c r="B427" s="8">
        <v>220</v>
      </c>
      <c r="C427" s="7" t="s">
        <v>256</v>
      </c>
      <c r="D427" s="7">
        <v>71</v>
      </c>
      <c r="E427" s="18" t="s">
        <v>16</v>
      </c>
      <c r="F427" s="31"/>
      <c r="G427" s="48">
        <f t="shared" si="23"/>
        <v>222959.25</v>
      </c>
      <c r="H427" s="10">
        <f t="shared" si="24"/>
        <v>109815.75</v>
      </c>
      <c r="I427" s="11">
        <v>332775</v>
      </c>
      <c r="J427" s="24"/>
      <c r="K427" s="32"/>
      <c r="L427" s="26"/>
      <c r="M427" s="26"/>
    </row>
    <row r="428" spans="1:14" s="19" customFormat="1" x14ac:dyDescent="0.2">
      <c r="A428" s="8">
        <v>7000</v>
      </c>
      <c r="B428" s="8">
        <v>240</v>
      </c>
      <c r="C428" s="7" t="s">
        <v>256</v>
      </c>
      <c r="D428" s="7">
        <v>71</v>
      </c>
      <c r="E428" s="18" t="s">
        <v>285</v>
      </c>
      <c r="F428" s="31"/>
      <c r="G428" s="48">
        <f t="shared" si="23"/>
        <v>214507.2</v>
      </c>
      <c r="H428" s="10">
        <f t="shared" si="24"/>
        <v>105652.8</v>
      </c>
      <c r="I428" s="11">
        <v>320160</v>
      </c>
      <c r="J428" s="24"/>
      <c r="K428" s="32"/>
      <c r="L428" s="26"/>
      <c r="M428" s="26"/>
    </row>
    <row r="429" spans="1:14" s="19" customFormat="1" x14ac:dyDescent="0.2">
      <c r="A429" s="8">
        <v>8000</v>
      </c>
      <c r="B429" s="8">
        <v>100</v>
      </c>
      <c r="C429" s="7" t="s">
        <v>256</v>
      </c>
      <c r="D429" s="7">
        <v>71</v>
      </c>
      <c r="E429" s="18" t="s">
        <v>288</v>
      </c>
      <c r="F429" s="31"/>
      <c r="G429" s="48">
        <f t="shared" si="23"/>
        <v>281400</v>
      </c>
      <c r="H429" s="10">
        <f t="shared" si="24"/>
        <v>138600</v>
      </c>
      <c r="I429" s="11">
        <v>420000</v>
      </c>
      <c r="J429" s="24"/>
      <c r="K429" s="32"/>
      <c r="L429" s="26"/>
      <c r="M429" s="26"/>
    </row>
    <row r="430" spans="1:14" s="19" customFormat="1" x14ac:dyDescent="0.2">
      <c r="A430" s="8">
        <v>8000</v>
      </c>
      <c r="B430" s="8">
        <v>220</v>
      </c>
      <c r="C430" s="7" t="s">
        <v>256</v>
      </c>
      <c r="D430" s="7">
        <v>71</v>
      </c>
      <c r="E430" s="18" t="s">
        <v>16</v>
      </c>
      <c r="F430" s="31"/>
      <c r="G430" s="48">
        <f t="shared" si="23"/>
        <v>21527.100000000002</v>
      </c>
      <c r="H430" s="10">
        <f t="shared" si="24"/>
        <v>10602.9</v>
      </c>
      <c r="I430" s="11">
        <v>32130</v>
      </c>
      <c r="J430" s="24"/>
      <c r="K430" s="32"/>
      <c r="L430" s="26"/>
      <c r="M430" s="26"/>
    </row>
    <row r="431" spans="1:14" s="19" customFormat="1" x14ac:dyDescent="0.2">
      <c r="A431" s="8">
        <v>8000</v>
      </c>
      <c r="B431" s="8">
        <v>240</v>
      </c>
      <c r="C431" s="7" t="s">
        <v>256</v>
      </c>
      <c r="D431" s="7">
        <v>71</v>
      </c>
      <c r="E431" s="18" t="s">
        <v>285</v>
      </c>
      <c r="F431" s="31"/>
      <c r="G431" s="48">
        <f t="shared" si="23"/>
        <v>20711.04</v>
      </c>
      <c r="H431" s="10">
        <f t="shared" si="24"/>
        <v>10200.960000000001</v>
      </c>
      <c r="I431" s="11">
        <v>30912</v>
      </c>
      <c r="J431" s="24"/>
      <c r="K431" s="32"/>
      <c r="L431" s="26"/>
      <c r="M431" s="26"/>
    </row>
    <row r="432" spans="1:14" s="19" customFormat="1" x14ac:dyDescent="0.2">
      <c r="A432" s="8">
        <v>9000</v>
      </c>
      <c r="B432" s="8">
        <v>100</v>
      </c>
      <c r="C432" s="7" t="s">
        <v>256</v>
      </c>
      <c r="D432" s="7">
        <v>71</v>
      </c>
      <c r="E432" s="18" t="s">
        <v>289</v>
      </c>
      <c r="F432" s="31"/>
      <c r="G432" s="48">
        <f t="shared" si="23"/>
        <v>80400</v>
      </c>
      <c r="H432" s="10">
        <f t="shared" si="24"/>
        <v>39600</v>
      </c>
      <c r="I432" s="11">
        <v>120000</v>
      </c>
      <c r="J432" s="24"/>
      <c r="K432" s="32"/>
      <c r="L432" s="26"/>
      <c r="M432" s="26"/>
    </row>
    <row r="433" spans="1:14" s="19" customFormat="1" x14ac:dyDescent="0.2">
      <c r="A433" s="8">
        <v>9000</v>
      </c>
      <c r="B433" s="8">
        <v>220</v>
      </c>
      <c r="C433" s="7" t="s">
        <v>256</v>
      </c>
      <c r="D433" s="7">
        <v>71</v>
      </c>
      <c r="E433" s="18" t="s">
        <v>16</v>
      </c>
      <c r="F433" s="31"/>
      <c r="G433" s="48">
        <f t="shared" si="23"/>
        <v>6150.6</v>
      </c>
      <c r="H433" s="10">
        <f t="shared" si="24"/>
        <v>3029.4</v>
      </c>
      <c r="I433" s="11">
        <v>9180</v>
      </c>
      <c r="J433" s="24"/>
      <c r="K433" s="32"/>
      <c r="L433" s="26"/>
      <c r="M433" s="26"/>
    </row>
    <row r="434" spans="1:14" s="19" customFormat="1" x14ac:dyDescent="0.2">
      <c r="A434" s="8">
        <v>9000</v>
      </c>
      <c r="B434" s="8">
        <v>240</v>
      </c>
      <c r="C434" s="7" t="s">
        <v>256</v>
      </c>
      <c r="D434" s="7">
        <v>71</v>
      </c>
      <c r="E434" s="18" t="s">
        <v>285</v>
      </c>
      <c r="F434" s="31"/>
      <c r="G434" s="48">
        <f t="shared" si="23"/>
        <v>490.43999999999994</v>
      </c>
      <c r="H434" s="10">
        <f t="shared" si="24"/>
        <v>241.55999999999997</v>
      </c>
      <c r="I434" s="11">
        <v>731.99999999999989</v>
      </c>
      <c r="J434" s="24">
        <f>SUM(I420:I434)</f>
        <v>17795139</v>
      </c>
      <c r="K434" s="32"/>
      <c r="L434" s="26"/>
      <c r="M434" s="26"/>
    </row>
    <row r="435" spans="1:14" x14ac:dyDescent="0.2">
      <c r="A435" s="1"/>
      <c r="B435" s="1"/>
      <c r="C435" s="2"/>
      <c r="D435" s="2"/>
      <c r="E435" s="18"/>
      <c r="F435" s="2"/>
      <c r="G435" s="10"/>
      <c r="H435" s="10"/>
      <c r="I435" s="14"/>
      <c r="J435" s="24"/>
      <c r="K435" s="32"/>
      <c r="L435" s="26"/>
      <c r="M435" s="26"/>
      <c r="N435" s="19"/>
    </row>
    <row r="436" spans="1:14" s="19" customFormat="1" ht="29.25" customHeight="1" x14ac:dyDescent="0.2">
      <c r="A436" s="8">
        <v>7730</v>
      </c>
      <c r="B436" s="8">
        <v>160</v>
      </c>
      <c r="C436" s="2" t="s">
        <v>256</v>
      </c>
      <c r="D436" s="2">
        <v>71</v>
      </c>
      <c r="E436" s="18" t="s">
        <v>278</v>
      </c>
      <c r="F436" s="7">
        <v>1</v>
      </c>
      <c r="G436" s="10">
        <v>100000</v>
      </c>
      <c r="H436" s="10">
        <v>50000</v>
      </c>
      <c r="I436" s="11">
        <f>SUM(G436:H436)</f>
        <v>150000</v>
      </c>
      <c r="J436" s="24"/>
      <c r="K436" s="32"/>
      <c r="L436" s="26"/>
      <c r="M436" s="26"/>
    </row>
    <row r="437" spans="1:14" s="19" customFormat="1" x14ac:dyDescent="0.2">
      <c r="A437" s="8">
        <v>7730</v>
      </c>
      <c r="B437" s="8">
        <v>210</v>
      </c>
      <c r="C437" s="2" t="s">
        <v>256</v>
      </c>
      <c r="D437" s="2">
        <v>71</v>
      </c>
      <c r="E437" s="18" t="s">
        <v>15</v>
      </c>
      <c r="F437" s="7">
        <v>1</v>
      </c>
      <c r="G437" s="10">
        <f>G436*10.82%</f>
        <v>10820</v>
      </c>
      <c r="H437" s="10">
        <f>H436*10.82%</f>
        <v>5410</v>
      </c>
      <c r="I437" s="11">
        <f t="shared" ref="I437:I440" si="25">SUM(G437:H437)</f>
        <v>16230</v>
      </c>
      <c r="J437" s="24"/>
      <c r="K437" s="32"/>
      <c r="L437" s="26"/>
      <c r="M437" s="26"/>
    </row>
    <row r="438" spans="1:14" s="19" customFormat="1" x14ac:dyDescent="0.2">
      <c r="A438" s="8">
        <v>7730</v>
      </c>
      <c r="B438" s="8">
        <v>220</v>
      </c>
      <c r="C438" s="2" t="s">
        <v>256</v>
      </c>
      <c r="D438" s="2">
        <v>71</v>
      </c>
      <c r="E438" s="18" t="s">
        <v>16</v>
      </c>
      <c r="F438" s="7">
        <v>1</v>
      </c>
      <c r="G438" s="10">
        <f>G436*7.65%</f>
        <v>7650</v>
      </c>
      <c r="H438" s="10">
        <f>H436*7.65%</f>
        <v>3825</v>
      </c>
      <c r="I438" s="11">
        <f t="shared" si="25"/>
        <v>11475</v>
      </c>
      <c r="J438" s="24"/>
      <c r="K438" s="32"/>
      <c r="L438" s="26"/>
      <c r="M438" s="26"/>
    </row>
    <row r="439" spans="1:14" s="19" customFormat="1" x14ac:dyDescent="0.2">
      <c r="A439" s="8">
        <v>7730</v>
      </c>
      <c r="B439" s="8">
        <v>230</v>
      </c>
      <c r="C439" s="2" t="s">
        <v>256</v>
      </c>
      <c r="D439" s="2">
        <v>71</v>
      </c>
      <c r="E439" s="18" t="s">
        <v>19</v>
      </c>
      <c r="F439" s="7">
        <v>1</v>
      </c>
      <c r="G439" s="10">
        <v>17154</v>
      </c>
      <c r="H439" s="10">
        <v>8577</v>
      </c>
      <c r="I439" s="11">
        <f t="shared" si="25"/>
        <v>25731</v>
      </c>
      <c r="J439" s="24"/>
      <c r="K439" s="32"/>
      <c r="L439" s="26"/>
      <c r="M439" s="26"/>
    </row>
    <row r="440" spans="1:14" s="19" customFormat="1" x14ac:dyDescent="0.2">
      <c r="A440" s="8">
        <v>7730</v>
      </c>
      <c r="B440" s="8">
        <v>240</v>
      </c>
      <c r="C440" s="2" t="s">
        <v>256</v>
      </c>
      <c r="D440" s="2">
        <v>71</v>
      </c>
      <c r="E440" s="18" t="s">
        <v>17</v>
      </c>
      <c r="F440" s="7">
        <v>1</v>
      </c>
      <c r="G440" s="10">
        <f>G436*0.61%</f>
        <v>610</v>
      </c>
      <c r="H440" s="10">
        <f>H436*0.61%</f>
        <v>305</v>
      </c>
      <c r="I440" s="11">
        <f t="shared" si="25"/>
        <v>915</v>
      </c>
      <c r="J440" s="24">
        <f>SUM(I436:I440)</f>
        <v>204351</v>
      </c>
      <c r="K440" s="32"/>
      <c r="L440" s="26"/>
      <c r="M440" s="26"/>
    </row>
    <row r="441" spans="1:14" s="19" customFormat="1" x14ac:dyDescent="0.2">
      <c r="A441" s="8"/>
      <c r="B441" s="8"/>
      <c r="C441" s="7"/>
      <c r="D441" s="2"/>
      <c r="E441" s="18"/>
      <c r="F441" s="7"/>
      <c r="G441" s="10"/>
      <c r="H441" s="10"/>
      <c r="I441" s="11"/>
      <c r="J441" s="24"/>
      <c r="K441" s="32"/>
      <c r="L441" s="26"/>
      <c r="M441" s="26"/>
    </row>
    <row r="442" spans="1:14" x14ac:dyDescent="0.2">
      <c r="A442" s="1">
        <v>7730</v>
      </c>
      <c r="B442" s="1">
        <v>369</v>
      </c>
      <c r="C442" s="2" t="s">
        <v>256</v>
      </c>
      <c r="D442" s="2">
        <v>72</v>
      </c>
      <c r="E442" s="18" t="s">
        <v>176</v>
      </c>
      <c r="F442" s="2"/>
      <c r="G442" s="10">
        <f t="shared" si="19"/>
        <v>11959.5</v>
      </c>
      <c r="H442" s="10">
        <f t="shared" si="20"/>
        <v>5890.5</v>
      </c>
      <c r="I442" s="11">
        <v>17850</v>
      </c>
      <c r="J442" s="24">
        <f>I442</f>
        <v>17850</v>
      </c>
      <c r="K442" s="32"/>
      <c r="L442" s="26"/>
      <c r="M442" s="26"/>
      <c r="N442" s="25"/>
    </row>
    <row r="443" spans="1:14" s="19" customFormat="1" x14ac:dyDescent="0.2">
      <c r="A443" s="8"/>
      <c r="B443" s="8"/>
      <c r="C443" s="7"/>
      <c r="D443" s="7"/>
      <c r="E443" s="18"/>
      <c r="F443" s="7"/>
      <c r="G443" s="10"/>
      <c r="H443" s="10"/>
      <c r="I443" s="11"/>
      <c r="J443" s="24"/>
      <c r="K443" s="32"/>
      <c r="L443" s="26"/>
      <c r="M443" s="26"/>
      <c r="N443" s="25"/>
    </row>
    <row r="444" spans="1:14" s="19" customFormat="1" x14ac:dyDescent="0.2">
      <c r="A444" s="8">
        <v>5100</v>
      </c>
      <c r="B444" s="8">
        <v>394</v>
      </c>
      <c r="C444" s="2" t="s">
        <v>256</v>
      </c>
      <c r="D444" s="7">
        <v>73</v>
      </c>
      <c r="E444" s="18" t="s">
        <v>169</v>
      </c>
      <c r="F444" s="7">
        <v>1</v>
      </c>
      <c r="G444" s="10">
        <v>70000</v>
      </c>
      <c r="H444" s="10">
        <v>0</v>
      </c>
      <c r="I444" s="11">
        <f t="shared" ref="I444:I458" si="26">SUM(G444:H444)</f>
        <v>70000</v>
      </c>
      <c r="J444" s="24"/>
      <c r="K444" s="32" t="s">
        <v>108</v>
      </c>
    </row>
    <row r="445" spans="1:14" s="19" customFormat="1" x14ac:dyDescent="0.2">
      <c r="A445" s="8">
        <v>5000</v>
      </c>
      <c r="B445" s="8">
        <v>394</v>
      </c>
      <c r="C445" s="2" t="s">
        <v>256</v>
      </c>
      <c r="D445" s="7">
        <v>73</v>
      </c>
      <c r="E445" s="18" t="s">
        <v>155</v>
      </c>
      <c r="F445" s="7">
        <v>1</v>
      </c>
      <c r="G445" s="10">
        <v>47500</v>
      </c>
      <c r="H445" s="10">
        <v>29829.95</v>
      </c>
      <c r="I445" s="11">
        <f t="shared" si="26"/>
        <v>77329.95</v>
      </c>
      <c r="J445" s="24"/>
      <c r="K445" s="32" t="s">
        <v>142</v>
      </c>
    </row>
    <row r="446" spans="1:14" s="19" customFormat="1" x14ac:dyDescent="0.2">
      <c r="A446" s="8">
        <v>5100</v>
      </c>
      <c r="B446" s="8">
        <v>394</v>
      </c>
      <c r="C446" s="2" t="s">
        <v>256</v>
      </c>
      <c r="D446" s="7">
        <v>73</v>
      </c>
      <c r="E446" s="18" t="s">
        <v>208</v>
      </c>
      <c r="F446" s="7">
        <v>15</v>
      </c>
      <c r="G446" s="10">
        <v>383474.52</v>
      </c>
      <c r="H446" s="10">
        <v>191737.26</v>
      </c>
      <c r="I446" s="11">
        <f t="shared" si="26"/>
        <v>575211.78</v>
      </c>
      <c r="J446" s="24"/>
      <c r="K446" s="32" t="s">
        <v>122</v>
      </c>
    </row>
    <row r="447" spans="1:14" s="19" customFormat="1" ht="43" x14ac:dyDescent="0.2">
      <c r="A447" s="8">
        <v>5100</v>
      </c>
      <c r="B447" s="8">
        <v>394</v>
      </c>
      <c r="C447" s="2" t="s">
        <v>256</v>
      </c>
      <c r="D447" s="7">
        <v>73</v>
      </c>
      <c r="E447" s="18" t="s">
        <v>141</v>
      </c>
      <c r="F447" s="7">
        <v>0</v>
      </c>
      <c r="G447" s="10">
        <v>58000</v>
      </c>
      <c r="H447" s="10">
        <v>58000</v>
      </c>
      <c r="I447" s="11">
        <f t="shared" si="26"/>
        <v>116000</v>
      </c>
      <c r="J447" s="24"/>
      <c r="K447" s="32" t="s">
        <v>129</v>
      </c>
    </row>
    <row r="448" spans="1:14" s="19" customFormat="1" x14ac:dyDescent="0.2">
      <c r="A448" s="8">
        <v>5200</v>
      </c>
      <c r="B448" s="8">
        <v>394</v>
      </c>
      <c r="C448" s="2" t="s">
        <v>256</v>
      </c>
      <c r="D448" s="7">
        <v>73</v>
      </c>
      <c r="E448" s="18" t="s">
        <v>219</v>
      </c>
      <c r="F448" s="7">
        <v>3</v>
      </c>
      <c r="G448" s="10">
        <v>87608.639999999999</v>
      </c>
      <c r="H448" s="10">
        <v>43804.32</v>
      </c>
      <c r="I448" s="11">
        <f t="shared" si="26"/>
        <v>131412.96</v>
      </c>
      <c r="J448" s="24"/>
      <c r="K448" s="32"/>
    </row>
    <row r="449" spans="1:11" s="19" customFormat="1" x14ac:dyDescent="0.2">
      <c r="A449" s="8">
        <v>6120</v>
      </c>
      <c r="B449" s="8">
        <v>394</v>
      </c>
      <c r="C449" s="2" t="s">
        <v>256</v>
      </c>
      <c r="D449" s="7">
        <v>73</v>
      </c>
      <c r="E449" s="18" t="s">
        <v>209</v>
      </c>
      <c r="F449" s="7">
        <v>3</v>
      </c>
      <c r="G449" s="10">
        <v>268621.99</v>
      </c>
      <c r="H449" s="10">
        <v>134310.99</v>
      </c>
      <c r="I449" s="11">
        <f t="shared" si="26"/>
        <v>402932.98</v>
      </c>
      <c r="J449" s="24"/>
      <c r="K449" s="32" t="s">
        <v>122</v>
      </c>
    </row>
    <row r="450" spans="1:11" s="19" customFormat="1" x14ac:dyDescent="0.2">
      <c r="A450" s="8">
        <v>6120</v>
      </c>
      <c r="B450" s="8">
        <v>394</v>
      </c>
      <c r="C450" s="2" t="s">
        <v>256</v>
      </c>
      <c r="D450" s="7">
        <v>73</v>
      </c>
      <c r="E450" s="18" t="s">
        <v>282</v>
      </c>
      <c r="F450" s="7">
        <v>3</v>
      </c>
      <c r="G450" s="10">
        <v>124090.04</v>
      </c>
      <c r="H450" s="10">
        <v>34545.019999999997</v>
      </c>
      <c r="I450" s="11">
        <f t="shared" si="26"/>
        <v>158635.06</v>
      </c>
      <c r="J450" s="24"/>
      <c r="K450" s="32" t="s">
        <v>122</v>
      </c>
    </row>
    <row r="451" spans="1:11" s="19" customFormat="1" x14ac:dyDescent="0.2">
      <c r="A451" s="8">
        <v>6300</v>
      </c>
      <c r="B451" s="8">
        <v>394</v>
      </c>
      <c r="C451" s="2" t="s">
        <v>256</v>
      </c>
      <c r="D451" s="7">
        <v>73</v>
      </c>
      <c r="E451" s="18" t="s">
        <v>281</v>
      </c>
      <c r="F451" s="7">
        <v>1</v>
      </c>
      <c r="G451" s="10">
        <v>55000</v>
      </c>
      <c r="H451" s="10">
        <v>55000</v>
      </c>
      <c r="I451" s="11">
        <f t="shared" si="26"/>
        <v>110000</v>
      </c>
      <c r="J451" s="24"/>
      <c r="K451" s="32"/>
    </row>
    <row r="452" spans="1:11" s="19" customFormat="1" x14ac:dyDescent="0.2">
      <c r="A452" s="8">
        <v>6300</v>
      </c>
      <c r="B452" s="8">
        <v>394</v>
      </c>
      <c r="C452" s="2" t="s">
        <v>256</v>
      </c>
      <c r="D452" s="7">
        <v>73</v>
      </c>
      <c r="E452" s="18" t="s">
        <v>210</v>
      </c>
      <c r="F452" s="7">
        <v>3</v>
      </c>
      <c r="G452" s="10">
        <v>232026.5</v>
      </c>
      <c r="H452" s="10">
        <v>116013.25</v>
      </c>
      <c r="I452" s="11">
        <f t="shared" si="26"/>
        <v>348039.75</v>
      </c>
      <c r="J452" s="24"/>
      <c r="K452" s="32" t="s">
        <v>122</v>
      </c>
    </row>
    <row r="453" spans="1:11" s="19" customFormat="1" x14ac:dyDescent="0.2">
      <c r="A453" s="8">
        <v>7300</v>
      </c>
      <c r="B453" s="8">
        <v>394</v>
      </c>
      <c r="C453" s="2" t="s">
        <v>256</v>
      </c>
      <c r="D453" s="7">
        <v>73</v>
      </c>
      <c r="E453" s="18" t="s">
        <v>211</v>
      </c>
      <c r="F453" s="7">
        <v>1</v>
      </c>
      <c r="G453" s="10">
        <v>48056.32</v>
      </c>
      <c r="H453" s="10">
        <v>24028.16</v>
      </c>
      <c r="I453" s="11">
        <f t="shared" si="26"/>
        <v>72084.479999999996</v>
      </c>
      <c r="J453" s="24"/>
      <c r="K453" s="32" t="s">
        <v>122</v>
      </c>
    </row>
    <row r="454" spans="1:11" s="19" customFormat="1" x14ac:dyDescent="0.2">
      <c r="A454" s="8">
        <v>7300</v>
      </c>
      <c r="B454" s="8">
        <v>394</v>
      </c>
      <c r="C454" s="2" t="s">
        <v>256</v>
      </c>
      <c r="D454" s="7">
        <v>73</v>
      </c>
      <c r="E454" s="18" t="s">
        <v>140</v>
      </c>
      <c r="F454" s="7">
        <v>1</v>
      </c>
      <c r="G454" s="10">
        <v>35000</v>
      </c>
      <c r="H454" s="10">
        <v>36000</v>
      </c>
      <c r="I454" s="11">
        <f t="shared" si="26"/>
        <v>71000</v>
      </c>
      <c r="J454" s="24"/>
      <c r="K454" s="32" t="s">
        <v>129</v>
      </c>
    </row>
    <row r="455" spans="1:11" ht="29" x14ac:dyDescent="0.2">
      <c r="A455" s="1">
        <v>7900</v>
      </c>
      <c r="B455" s="1">
        <v>394</v>
      </c>
      <c r="C455" s="2" t="s">
        <v>256</v>
      </c>
      <c r="D455" s="7">
        <v>73</v>
      </c>
      <c r="E455" s="18" t="s">
        <v>161</v>
      </c>
      <c r="F455" s="2"/>
      <c r="G455" s="9">
        <v>39671.760000000002</v>
      </c>
      <c r="H455" s="10">
        <v>19835.88</v>
      </c>
      <c r="I455" s="11">
        <f t="shared" si="26"/>
        <v>59507.64</v>
      </c>
      <c r="J455" s="24"/>
      <c r="K455" s="32" t="s">
        <v>143</v>
      </c>
    </row>
    <row r="456" spans="1:11" s="19" customFormat="1" x14ac:dyDescent="0.2">
      <c r="A456" s="8">
        <v>5100</v>
      </c>
      <c r="B456" s="8">
        <v>394</v>
      </c>
      <c r="C456" s="2" t="s">
        <v>256</v>
      </c>
      <c r="D456" s="7">
        <v>73</v>
      </c>
      <c r="E456" s="18" t="s">
        <v>130</v>
      </c>
      <c r="F456" s="7">
        <v>2</v>
      </c>
      <c r="G456" s="10">
        <v>50000</v>
      </c>
      <c r="H456" s="10">
        <v>49748.75</v>
      </c>
      <c r="I456" s="11">
        <f t="shared" si="26"/>
        <v>99748.75</v>
      </c>
      <c r="J456" s="24"/>
      <c r="K456" s="32" t="s">
        <v>128</v>
      </c>
    </row>
    <row r="457" spans="1:11" s="19" customFormat="1" x14ac:dyDescent="0.2">
      <c r="A457" s="8">
        <v>5100</v>
      </c>
      <c r="B457" s="8">
        <v>394</v>
      </c>
      <c r="C457" s="2" t="s">
        <v>256</v>
      </c>
      <c r="D457" s="7">
        <v>73</v>
      </c>
      <c r="E457" s="18" t="s">
        <v>135</v>
      </c>
      <c r="F457" s="7">
        <v>2</v>
      </c>
      <c r="G457" s="10">
        <f>8065.2-87.97</f>
        <v>7977.23</v>
      </c>
      <c r="H457" s="10">
        <v>87.97</v>
      </c>
      <c r="I457" s="11">
        <f t="shared" si="26"/>
        <v>8065.2</v>
      </c>
      <c r="J457" s="24"/>
      <c r="K457" s="32" t="s">
        <v>128</v>
      </c>
    </row>
    <row r="458" spans="1:11" ht="29" x14ac:dyDescent="0.2">
      <c r="A458" s="8">
        <v>5100</v>
      </c>
      <c r="B458" s="8">
        <v>394</v>
      </c>
      <c r="C458" s="2" t="s">
        <v>256</v>
      </c>
      <c r="D458" s="7">
        <v>73</v>
      </c>
      <c r="E458" s="18" t="s">
        <v>205</v>
      </c>
      <c r="F458" s="2"/>
      <c r="G458" s="9">
        <v>24606.27</v>
      </c>
      <c r="H458" s="10">
        <v>12303.13</v>
      </c>
      <c r="I458" s="11">
        <f t="shared" si="26"/>
        <v>36909.4</v>
      </c>
      <c r="J458" s="24">
        <f>SUM(I444:I458)</f>
        <v>2336877.9500000002</v>
      </c>
      <c r="K458" s="32" t="s">
        <v>165</v>
      </c>
    </row>
    <row r="459" spans="1:11" s="19" customFormat="1" x14ac:dyDescent="0.2">
      <c r="A459" s="8"/>
      <c r="B459" s="8"/>
      <c r="C459" s="7"/>
      <c r="D459" s="7"/>
      <c r="E459" s="18"/>
      <c r="F459" s="7"/>
      <c r="G459" s="10"/>
      <c r="H459" s="10"/>
      <c r="I459" s="11"/>
      <c r="J459" s="24"/>
      <c r="K459" s="32"/>
    </row>
    <row r="460" spans="1:11" ht="43" x14ac:dyDescent="0.2">
      <c r="A460" s="8">
        <v>9100</v>
      </c>
      <c r="B460" s="8">
        <v>753</v>
      </c>
      <c r="C460" s="2" t="s">
        <v>256</v>
      </c>
      <c r="D460" s="2">
        <v>74</v>
      </c>
      <c r="E460" s="18" t="s">
        <v>271</v>
      </c>
      <c r="F460" s="2"/>
      <c r="G460" s="9">
        <v>128533.33</v>
      </c>
      <c r="H460" s="10">
        <v>86766.67</v>
      </c>
      <c r="I460" s="11">
        <f>SUM(G460:H460)</f>
        <v>215300</v>
      </c>
      <c r="J460" s="24">
        <f>I460</f>
        <v>215300</v>
      </c>
      <c r="K460" s="32" t="s">
        <v>270</v>
      </c>
    </row>
    <row r="461" spans="1:11" s="19" customFormat="1" x14ac:dyDescent="0.2">
      <c r="A461" s="8"/>
      <c r="B461" s="8"/>
      <c r="C461" s="2"/>
      <c r="D461" s="7"/>
      <c r="E461" s="18"/>
      <c r="F461" s="7"/>
      <c r="G461" s="10"/>
      <c r="H461" s="10"/>
      <c r="I461" s="11"/>
      <c r="J461" s="24"/>
      <c r="K461" s="32"/>
    </row>
    <row r="462" spans="1:11" x14ac:dyDescent="0.2">
      <c r="A462" s="8">
        <v>5100</v>
      </c>
      <c r="B462" s="8">
        <v>690</v>
      </c>
      <c r="C462" s="2" t="s">
        <v>256</v>
      </c>
      <c r="D462" s="2">
        <v>75</v>
      </c>
      <c r="E462" s="18" t="s">
        <v>204</v>
      </c>
      <c r="F462" s="2"/>
      <c r="G462" s="9">
        <v>2856.67</v>
      </c>
      <c r="H462" s="10">
        <v>1428.33</v>
      </c>
      <c r="I462" s="11">
        <f>SUM(G462:H462)</f>
        <v>4285</v>
      </c>
      <c r="J462" s="24">
        <f>I462</f>
        <v>4285</v>
      </c>
      <c r="K462" s="32" t="s">
        <v>165</v>
      </c>
    </row>
    <row r="463" spans="1:11" s="19" customFormat="1" x14ac:dyDescent="0.2">
      <c r="A463" s="8"/>
      <c r="B463" s="8"/>
      <c r="C463" s="7"/>
      <c r="D463" s="7"/>
      <c r="E463" s="18"/>
      <c r="F463" s="7"/>
      <c r="G463" s="10"/>
      <c r="H463" s="10"/>
      <c r="I463" s="11"/>
      <c r="J463" s="24"/>
      <c r="K463" s="32"/>
    </row>
    <row r="464" spans="1:11" ht="29" x14ac:dyDescent="0.2">
      <c r="A464" s="8">
        <v>7300</v>
      </c>
      <c r="B464" s="8">
        <v>369</v>
      </c>
      <c r="C464" s="2" t="s">
        <v>256</v>
      </c>
      <c r="D464" s="2">
        <v>76</v>
      </c>
      <c r="E464" s="18" t="s">
        <v>206</v>
      </c>
      <c r="F464" s="2"/>
      <c r="G464" s="9">
        <v>2000</v>
      </c>
      <c r="H464" s="10">
        <v>1000</v>
      </c>
      <c r="I464" s="11">
        <f>SUM(G464:H464)</f>
        <v>3000</v>
      </c>
      <c r="J464" s="24">
        <f>I464</f>
        <v>3000</v>
      </c>
      <c r="K464" s="32" t="s">
        <v>165</v>
      </c>
    </row>
    <row r="465" spans="1:14" x14ac:dyDescent="0.2">
      <c r="A465" s="1"/>
      <c r="B465" s="1"/>
      <c r="C465" s="2"/>
      <c r="D465" s="2"/>
      <c r="E465" s="18"/>
      <c r="F465" s="2"/>
      <c r="G465" s="10"/>
      <c r="H465" s="10"/>
      <c r="I465" s="11"/>
      <c r="J465" s="24"/>
      <c r="K465" s="32"/>
      <c r="L465" s="26"/>
      <c r="M465" s="26"/>
    </row>
    <row r="466" spans="1:14" x14ac:dyDescent="0.2">
      <c r="A466" s="1"/>
      <c r="B466" s="1"/>
      <c r="C466" s="2"/>
      <c r="D466" s="2"/>
      <c r="E466" s="18"/>
      <c r="F466" s="2"/>
      <c r="G466" s="10"/>
      <c r="H466" s="10"/>
      <c r="I466" s="11"/>
      <c r="J466" s="24"/>
      <c r="K466" s="32"/>
      <c r="L466" s="26"/>
      <c r="M466" s="26"/>
    </row>
    <row r="467" spans="1:14" x14ac:dyDescent="0.2">
      <c r="A467" s="1">
        <v>7500</v>
      </c>
      <c r="B467" s="1">
        <v>160</v>
      </c>
      <c r="C467" s="2" t="s">
        <v>257</v>
      </c>
      <c r="D467" s="2">
        <v>77</v>
      </c>
      <c r="E467" s="18" t="s">
        <v>216</v>
      </c>
      <c r="F467" s="2">
        <v>1</v>
      </c>
      <c r="G467" s="10">
        <f t="shared" si="19"/>
        <v>32160.000000000004</v>
      </c>
      <c r="H467" s="10">
        <f t="shared" si="20"/>
        <v>15840</v>
      </c>
      <c r="I467" s="11">
        <v>48000</v>
      </c>
      <c r="J467" s="24"/>
      <c r="K467" s="32"/>
      <c r="L467" s="26"/>
      <c r="M467" s="26"/>
    </row>
    <row r="468" spans="1:14" x14ac:dyDescent="0.2">
      <c r="A468" s="1">
        <v>7500</v>
      </c>
      <c r="B468" s="1">
        <v>210</v>
      </c>
      <c r="C468" s="2" t="s">
        <v>257</v>
      </c>
      <c r="D468" s="2">
        <v>77</v>
      </c>
      <c r="E468" s="18" t="s">
        <v>15</v>
      </c>
      <c r="F468" s="2">
        <v>1</v>
      </c>
      <c r="G468" s="10">
        <f t="shared" si="19"/>
        <v>3479.7120000000004</v>
      </c>
      <c r="H468" s="10">
        <f t="shared" si="20"/>
        <v>1713.8880000000001</v>
      </c>
      <c r="I468" s="11">
        <v>5193.6000000000004</v>
      </c>
      <c r="J468" s="24"/>
      <c r="K468" s="32"/>
      <c r="L468" s="26"/>
      <c r="M468" s="26"/>
    </row>
    <row r="469" spans="1:14" x14ac:dyDescent="0.2">
      <c r="A469" s="1">
        <v>7500</v>
      </c>
      <c r="B469" s="1">
        <v>220</v>
      </c>
      <c r="C469" s="2" t="s">
        <v>257</v>
      </c>
      <c r="D469" s="2">
        <v>77</v>
      </c>
      <c r="E469" s="18" t="s">
        <v>16</v>
      </c>
      <c r="F469" s="2">
        <v>1</v>
      </c>
      <c r="G469" s="10">
        <f t="shared" si="19"/>
        <v>2460.2400000000002</v>
      </c>
      <c r="H469" s="10">
        <f t="shared" si="20"/>
        <v>1211.76</v>
      </c>
      <c r="I469" s="11">
        <v>3672</v>
      </c>
      <c r="J469" s="24"/>
      <c r="K469" s="32"/>
      <c r="L469" s="26"/>
      <c r="M469" s="26"/>
    </row>
    <row r="470" spans="1:14" x14ac:dyDescent="0.2">
      <c r="A470" s="1">
        <v>7500</v>
      </c>
      <c r="B470" s="1">
        <v>230</v>
      </c>
      <c r="C470" s="2" t="s">
        <v>257</v>
      </c>
      <c r="D470" s="2">
        <v>77</v>
      </c>
      <c r="E470" s="18" t="s">
        <v>19</v>
      </c>
      <c r="F470" s="2">
        <v>1</v>
      </c>
      <c r="G470" s="10">
        <f t="shared" si="19"/>
        <v>11493.18</v>
      </c>
      <c r="H470" s="10">
        <f t="shared" si="20"/>
        <v>5660.8200000000006</v>
      </c>
      <c r="I470" s="11">
        <v>17154</v>
      </c>
      <c r="J470" s="24"/>
      <c r="K470" s="32"/>
      <c r="L470" s="26"/>
      <c r="M470" s="26"/>
    </row>
    <row r="471" spans="1:14" x14ac:dyDescent="0.2">
      <c r="A471" s="1">
        <v>7500</v>
      </c>
      <c r="B471" s="1">
        <v>240</v>
      </c>
      <c r="C471" s="2" t="s">
        <v>257</v>
      </c>
      <c r="D471" s="2">
        <v>77</v>
      </c>
      <c r="E471" s="18" t="s">
        <v>17</v>
      </c>
      <c r="F471" s="2">
        <v>1</v>
      </c>
      <c r="G471" s="10">
        <f t="shared" si="19"/>
        <v>196.17600000000002</v>
      </c>
      <c r="H471" s="10">
        <f t="shared" si="20"/>
        <v>96.624000000000009</v>
      </c>
      <c r="I471" s="11">
        <v>292.8</v>
      </c>
      <c r="J471" s="24">
        <f>SUM(I467:I471)</f>
        <v>74312.400000000009</v>
      </c>
      <c r="K471" s="32"/>
      <c r="L471" s="26"/>
      <c r="M471" s="26"/>
      <c r="N471" s="13"/>
    </row>
    <row r="472" spans="1:14" x14ac:dyDescent="0.2">
      <c r="A472" s="1"/>
      <c r="B472" s="1"/>
      <c r="C472" s="2"/>
      <c r="D472" s="2"/>
      <c r="E472" s="18"/>
      <c r="F472" s="2"/>
      <c r="G472" s="10"/>
      <c r="H472" s="10"/>
      <c r="I472" s="11"/>
      <c r="J472" s="24"/>
      <c r="K472" s="32"/>
      <c r="L472" s="26"/>
      <c r="M472" s="26"/>
      <c r="N472" s="13"/>
    </row>
    <row r="473" spans="1:14" x14ac:dyDescent="0.2">
      <c r="A473" s="1">
        <v>7300</v>
      </c>
      <c r="B473" s="1">
        <v>315</v>
      </c>
      <c r="C473" s="2" t="s">
        <v>257</v>
      </c>
      <c r="D473" s="2">
        <v>78</v>
      </c>
      <c r="E473" s="20" t="s">
        <v>107</v>
      </c>
      <c r="F473" s="2"/>
      <c r="G473" s="10">
        <v>1000</v>
      </c>
      <c r="H473" s="10">
        <v>1000</v>
      </c>
      <c r="I473" s="11">
        <f>SUM(G473:H473)</f>
        <v>2000</v>
      </c>
      <c r="J473" s="24"/>
      <c r="K473" s="32" t="s">
        <v>108</v>
      </c>
    </row>
    <row r="474" spans="1:14" x14ac:dyDescent="0.2">
      <c r="A474" s="1">
        <v>7300</v>
      </c>
      <c r="B474" s="1">
        <v>394</v>
      </c>
      <c r="C474" s="2" t="s">
        <v>257</v>
      </c>
      <c r="D474" s="2">
        <v>78</v>
      </c>
      <c r="E474" s="18" t="s">
        <v>106</v>
      </c>
      <c r="F474" s="2"/>
      <c r="G474" s="10">
        <v>19200</v>
      </c>
      <c r="H474" s="10">
        <v>19200</v>
      </c>
      <c r="I474" s="11">
        <f>SUM(G474:H474)</f>
        <v>38400</v>
      </c>
      <c r="J474" s="24"/>
      <c r="K474" s="32" t="s">
        <v>108</v>
      </c>
    </row>
    <row r="475" spans="1:14" x14ac:dyDescent="0.2">
      <c r="A475" s="1">
        <v>7300</v>
      </c>
      <c r="B475" s="1">
        <v>394</v>
      </c>
      <c r="C475" s="2" t="s">
        <v>257</v>
      </c>
      <c r="D475" s="2">
        <v>78</v>
      </c>
      <c r="E475" s="20" t="s">
        <v>105</v>
      </c>
      <c r="F475" s="2"/>
      <c r="G475" s="10">
        <v>11800</v>
      </c>
      <c r="H475" s="10">
        <v>11800</v>
      </c>
      <c r="I475" s="11">
        <f>SUM(G475:H475)</f>
        <v>23600</v>
      </c>
      <c r="J475" s="24"/>
      <c r="K475" s="32" t="s">
        <v>108</v>
      </c>
    </row>
    <row r="476" spans="1:14" ht="29" x14ac:dyDescent="0.2">
      <c r="A476" s="1">
        <v>7300</v>
      </c>
      <c r="B476" s="8">
        <v>394</v>
      </c>
      <c r="C476" s="2" t="s">
        <v>257</v>
      </c>
      <c r="D476" s="2">
        <v>78</v>
      </c>
      <c r="E476" s="18" t="s">
        <v>162</v>
      </c>
      <c r="F476" s="2"/>
      <c r="G476" s="9">
        <v>1870.17</v>
      </c>
      <c r="H476" s="10">
        <v>3750</v>
      </c>
      <c r="I476" s="11">
        <f>SUM(G476:H476)</f>
        <v>5620.17</v>
      </c>
      <c r="J476" s="24">
        <f>SUM(I473:I476)</f>
        <v>69620.17</v>
      </c>
      <c r="K476" s="32" t="s">
        <v>143</v>
      </c>
    </row>
    <row r="477" spans="1:14" x14ac:dyDescent="0.2">
      <c r="A477" s="1"/>
      <c r="B477" s="1"/>
      <c r="C477" s="2"/>
      <c r="D477" s="2"/>
      <c r="E477" s="18"/>
      <c r="F477" s="2"/>
      <c r="G477" s="10"/>
      <c r="H477" s="10"/>
      <c r="I477" s="11"/>
      <c r="J477" s="24"/>
      <c r="K477" s="32"/>
      <c r="L477" s="26"/>
      <c r="M477" s="26"/>
    </row>
    <row r="478" spans="1:14" x14ac:dyDescent="0.2">
      <c r="A478" s="1"/>
      <c r="B478" s="1"/>
      <c r="C478" s="2"/>
      <c r="D478" s="2"/>
      <c r="E478" s="18"/>
      <c r="F478" s="2"/>
      <c r="G478" s="10"/>
      <c r="H478" s="10"/>
      <c r="I478" s="11"/>
      <c r="J478" s="24"/>
      <c r="K478" s="32"/>
      <c r="L478" s="26"/>
      <c r="M478" s="26"/>
    </row>
    <row r="479" spans="1:14" x14ac:dyDescent="0.2">
      <c r="A479" s="1">
        <v>7200</v>
      </c>
      <c r="B479" s="1">
        <v>792</v>
      </c>
      <c r="C479" s="2" t="s">
        <v>257</v>
      </c>
      <c r="D479" s="2">
        <v>79</v>
      </c>
      <c r="E479" s="18" t="s">
        <v>166</v>
      </c>
      <c r="F479" s="2"/>
      <c r="G479" s="10">
        <f>568554.96+101751.81</f>
        <v>670306.77</v>
      </c>
      <c r="H479" s="10">
        <f>700355.35-101751.81</f>
        <v>598603.54</v>
      </c>
      <c r="I479" s="11">
        <v>1268910.31</v>
      </c>
      <c r="J479" s="24">
        <f>I479</f>
        <v>1268910.31</v>
      </c>
      <c r="K479" s="32"/>
      <c r="L479" s="13"/>
      <c r="M479" s="13"/>
      <c r="N479" s="13"/>
    </row>
    <row r="480" spans="1:14" x14ac:dyDescent="0.2">
      <c r="A480" s="8">
        <v>7200</v>
      </c>
      <c r="B480" s="8">
        <v>792</v>
      </c>
      <c r="C480" s="2" t="s">
        <v>257</v>
      </c>
      <c r="D480" s="2">
        <v>79</v>
      </c>
      <c r="E480" s="18" t="s">
        <v>207</v>
      </c>
      <c r="F480" s="2"/>
      <c r="G480" s="9">
        <f>2973.73-779.11</f>
        <v>2194.62</v>
      </c>
      <c r="H480" s="10">
        <f>1486.86+779.11</f>
        <v>2265.9699999999998</v>
      </c>
      <c r="I480" s="11">
        <f>SUM(G480:H480)</f>
        <v>4460.59</v>
      </c>
      <c r="J480" s="24">
        <f>I480</f>
        <v>4460.59</v>
      </c>
      <c r="K480" s="32" t="s">
        <v>165</v>
      </c>
    </row>
    <row r="481" spans="1:14" x14ac:dyDescent="0.2">
      <c r="A481" s="1"/>
      <c r="B481" s="1"/>
      <c r="C481" s="2"/>
      <c r="D481" s="2"/>
      <c r="E481" s="18"/>
      <c r="F481" s="2"/>
      <c r="G481" s="9"/>
      <c r="H481" s="10"/>
      <c r="I481" s="11"/>
      <c r="J481" s="24"/>
      <c r="K481" s="32"/>
    </row>
    <row r="482" spans="1:14" x14ac:dyDescent="0.2">
      <c r="A482" s="17" t="s">
        <v>5</v>
      </c>
      <c r="B482" s="17"/>
      <c r="C482" s="17"/>
      <c r="D482" s="17"/>
      <c r="E482" s="17"/>
      <c r="F482" s="17"/>
      <c r="G482" s="12">
        <f>SUM(G10:G481)</f>
        <v>59136915.830283508</v>
      </c>
      <c r="H482" s="12">
        <f>SUM(H10:H481)</f>
        <v>29634056.173103746</v>
      </c>
      <c r="I482" s="47">
        <f>SUM(I10:I481)</f>
        <v>88770972.003387272</v>
      </c>
      <c r="J482" s="29"/>
      <c r="K482" s="43"/>
      <c r="L482" s="13"/>
      <c r="M482" s="13"/>
      <c r="N482" s="13"/>
    </row>
    <row r="483" spans="1:14" x14ac:dyDescent="0.2">
      <c r="G483" s="13"/>
      <c r="H483" s="13"/>
      <c r="I483" s="13"/>
      <c r="J483" s="13"/>
    </row>
    <row r="484" spans="1:14" x14ac:dyDescent="0.2">
      <c r="A484" s="49" t="s">
        <v>14</v>
      </c>
      <c r="B484" s="49"/>
      <c r="C484" s="49"/>
      <c r="H484" s="4"/>
    </row>
    <row r="485" spans="1:14" x14ac:dyDescent="0.2">
      <c r="A485" s="6"/>
      <c r="B485" s="6"/>
      <c r="C485" s="5" t="s">
        <v>6</v>
      </c>
      <c r="D485" s="16"/>
      <c r="E485" s="16"/>
      <c r="F485" s="6"/>
      <c r="G485" s="46"/>
      <c r="H485" s="4"/>
      <c r="K485" s="44"/>
      <c r="L485" s="13"/>
    </row>
    <row r="486" spans="1:14" x14ac:dyDescent="0.2">
      <c r="G486" s="13"/>
      <c r="H486" s="13"/>
    </row>
    <row r="487" spans="1:14" ht="15" customHeight="1" x14ac:dyDescent="0.2">
      <c r="A487" s="15" t="s">
        <v>9</v>
      </c>
      <c r="B487" s="15"/>
      <c r="C487" s="15"/>
      <c r="D487" s="15"/>
      <c r="E487" s="15"/>
      <c r="F487" s="35"/>
      <c r="G487" s="34"/>
      <c r="H487" s="34"/>
      <c r="I487" s="34"/>
      <c r="J487" s="34"/>
    </row>
    <row r="491" spans="1:14" x14ac:dyDescent="0.2">
      <c r="K491" s="44"/>
    </row>
    <row r="492" spans="1:14" x14ac:dyDescent="0.2">
      <c r="G492" s="34"/>
      <c r="H492" s="34"/>
      <c r="K492" s="44"/>
    </row>
    <row r="494" spans="1:14" x14ac:dyDescent="0.2">
      <c r="G494" s="13"/>
      <c r="H494" s="13"/>
    </row>
    <row r="497" spans="7:8" x14ac:dyDescent="0.2">
      <c r="G497" s="13"/>
      <c r="H497" s="13"/>
    </row>
  </sheetData>
  <mergeCells count="6">
    <mergeCell ref="A484:C484"/>
    <mergeCell ref="A1:D2"/>
    <mergeCell ref="H1:I3"/>
    <mergeCell ref="A3:D4"/>
    <mergeCell ref="A6:I6"/>
    <mergeCell ref="A7:I7"/>
  </mergeCells>
  <pageMargins left="0.7" right="0.7" top="0.75" bottom="0.75" header="0.3" footer="0.3"/>
  <pageSetup scale="53" fitToHeight="100"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5E185CC864CA0488BD65414DBFC3208" ma:contentTypeVersion="27" ma:contentTypeDescription="Create a new document." ma:contentTypeScope="" ma:versionID="c0ce5f7ccb2aae042f05c1180c2f4c79">
  <xsd:schema xmlns:xsd="http://www.w3.org/2001/XMLSchema" xmlns:xs="http://www.w3.org/2001/XMLSchema" xmlns:p="http://schemas.microsoft.com/office/2006/metadata/properties" xmlns:ns3="6175c4d1-a53c-410c-92b6-74bcb683b4aa" xmlns:ns4="ef373230-e173-4e6a-8f42-59bce9da1dde" targetNamespace="http://schemas.microsoft.com/office/2006/metadata/properties" ma:root="true" ma:fieldsID="8731302c6ba4d8906972d07fa2c13ff8" ns3:_="" ns4:_="">
    <xsd:import namespace="6175c4d1-a53c-410c-92b6-74bcb683b4aa"/>
    <xsd:import namespace="ef373230-e173-4e6a-8f42-59bce9da1dde"/>
    <xsd:element name="properties">
      <xsd:complexType>
        <xsd:sequence>
          <xsd:element name="documentManagement">
            <xsd:complexType>
              <xsd:all>
                <xsd:element ref="ns3:NotebookType" minOccurs="0"/>
                <xsd:element ref="ns3:FolderType" minOccurs="0"/>
                <xsd:element ref="ns3:Owner" minOccurs="0"/>
                <xsd:element ref="ns3:DefaultSectionNames" minOccurs="0"/>
                <xsd:element ref="ns3:Templates" minOccurs="0"/>
                <xsd:element ref="ns3:CultureName" minOccurs="0"/>
                <xsd:element ref="ns3:AppVersion" minOccurs="0"/>
                <xsd:element ref="ns3:Leaders" minOccurs="0"/>
                <xsd:element ref="ns3:Members" minOccurs="0"/>
                <xsd:element ref="ns3:Member_Groups" minOccurs="0"/>
                <xsd:element ref="ns3:Invited_Leaders" minOccurs="0"/>
                <xsd:element ref="ns3:Invited_Members" minOccurs="0"/>
                <xsd:element ref="ns3:Self_Registration_Enabled" minOccurs="0"/>
                <xsd:element ref="ns3:Has_Leaders_Only_SectionGroup" minOccurs="0"/>
                <xsd:element ref="ns3:Is_Collaboration_Space_Locked" minOccurs="0"/>
                <xsd:element ref="ns4:SharedWithUsers" minOccurs="0"/>
                <xsd:element ref="ns4:SharedWithDetails" minOccurs="0"/>
                <xsd:element ref="ns4:SharingHintHash"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75c4d1-a53c-410c-92b6-74bcb683b4aa" elementFormDefault="qualified">
    <xsd:import namespace="http://schemas.microsoft.com/office/2006/documentManagement/types"/>
    <xsd:import namespace="http://schemas.microsoft.com/office/infopath/2007/PartnerControls"/>
    <xsd:element name="NotebookType" ma:index="8" nillable="true" ma:displayName="Notebook Type" ma:internalName="NotebookType">
      <xsd:simpleType>
        <xsd:restriction base="dms:Text"/>
      </xsd:simpleType>
    </xsd:element>
    <xsd:element name="FolderType" ma:index="9" nillable="true" ma:displayName="Folder Type" ma:internalName="FolderType">
      <xsd:simpleType>
        <xsd:restriction base="dms:Text"/>
      </xsd:simpleType>
    </xsd:element>
    <xsd:element name="Owner" ma:index="10" nillable="true" ma:displayName="Owner"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efaultSectionNames" ma:index="11" nillable="true" ma:displayName="Default Section Names" ma:internalName="DefaultSectionNames">
      <xsd:simpleType>
        <xsd:restriction base="dms:Note">
          <xsd:maxLength value="255"/>
        </xsd:restriction>
      </xsd:simpleType>
    </xsd:element>
    <xsd:element name="Templates" ma:index="12" nillable="true" ma:displayName="Templates" ma:internalName="Templates">
      <xsd:simpleType>
        <xsd:restriction base="dms:Note">
          <xsd:maxLength value="255"/>
        </xsd:restriction>
      </xsd:simpleType>
    </xsd:element>
    <xsd:element name="CultureName" ma:index="13" nillable="true" ma:displayName="Culture Name" ma:internalName="CultureName">
      <xsd:simpleType>
        <xsd:restriction base="dms:Text"/>
      </xsd:simpleType>
    </xsd:element>
    <xsd:element name="AppVersion" ma:index="14" nillable="true" ma:displayName="App Version" ma:internalName="AppVersion">
      <xsd:simpleType>
        <xsd:restriction base="dms:Text"/>
      </xsd:simpleType>
    </xsd:element>
    <xsd:element name="Leaders" ma:index="15" nillable="true" ma:displayName="Leaders" ma:internalName="Lead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s" ma:index="16" nillable="true" ma:displayName="Members" ma:internalName="Memb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_Groups" ma:index="17" nillable="true" ma:displayName="Member Groups" ma:internalName="Member_Group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nvited_Leaders" ma:index="18" nillable="true" ma:displayName="Invited Leaders" ma:internalName="Invited_Leaders">
      <xsd:simpleType>
        <xsd:restriction base="dms:Note">
          <xsd:maxLength value="255"/>
        </xsd:restriction>
      </xsd:simpleType>
    </xsd:element>
    <xsd:element name="Invited_Members" ma:index="19" nillable="true" ma:displayName="Invited Members" ma:internalName="Invited_Members">
      <xsd:simpleType>
        <xsd:restriction base="dms:Note">
          <xsd:maxLength value="255"/>
        </xsd:restriction>
      </xsd:simpleType>
    </xsd:element>
    <xsd:element name="Self_Registration_Enabled" ma:index="20" nillable="true" ma:displayName="Self Registration Enabled" ma:internalName="Self_Registration_Enabled">
      <xsd:simpleType>
        <xsd:restriction base="dms:Boolean"/>
      </xsd:simpleType>
    </xsd:element>
    <xsd:element name="Has_Leaders_Only_SectionGroup" ma:index="21" nillable="true" ma:displayName="Has Leaders Only SectionGroup" ma:internalName="Has_Leaders_Only_SectionGroup">
      <xsd:simpleType>
        <xsd:restriction base="dms:Boolean"/>
      </xsd:simpleType>
    </xsd:element>
    <xsd:element name="Is_Collaboration_Space_Locked" ma:index="22" nillable="true" ma:displayName="Is Collaboration Space Locked" ma:internalName="Is_Collaboration_Space_Locked">
      <xsd:simpleType>
        <xsd:restriction base="dms:Boolean"/>
      </xsd:simpleType>
    </xsd:element>
    <xsd:element name="MediaServiceMetadata" ma:index="26" nillable="true" ma:displayName="MediaServiceMetadata" ma:hidden="true" ma:internalName="MediaServiceMetadata" ma:readOnly="true">
      <xsd:simpleType>
        <xsd:restriction base="dms:Note"/>
      </xsd:simpleType>
    </xsd:element>
    <xsd:element name="MediaServiceFastMetadata" ma:index="27" nillable="true" ma:displayName="MediaServiceFastMetadata" ma:hidden="true" ma:internalName="MediaServiceFastMetadata" ma:readOnly="true">
      <xsd:simpleType>
        <xsd:restriction base="dms:Note"/>
      </xsd:simpleType>
    </xsd:element>
    <xsd:element name="MediaServiceAutoKeyPoints" ma:index="28" nillable="true" ma:displayName="MediaServiceAutoKeyPoints" ma:hidden="true" ma:internalName="MediaServiceAutoKeyPoints" ma:readOnly="true">
      <xsd:simpleType>
        <xsd:restriction base="dms:Note"/>
      </xsd:simpleType>
    </xsd:element>
    <xsd:element name="MediaServiceKeyPoints" ma:index="29" nillable="true" ma:displayName="KeyPoints" ma:internalName="MediaServiceKeyPoints" ma:readOnly="true">
      <xsd:simpleType>
        <xsd:restriction base="dms:Note">
          <xsd:maxLength value="255"/>
        </xsd:restriction>
      </xsd:simpleType>
    </xsd:element>
    <xsd:element name="MediaServiceDateTaken" ma:index="30" nillable="true" ma:displayName="MediaServiceDateTaken" ma:hidden="true" ma:internalName="MediaServiceDateTaken" ma:readOnly="true">
      <xsd:simpleType>
        <xsd:restriction base="dms:Text"/>
      </xsd:simpleType>
    </xsd:element>
    <xsd:element name="MediaServiceAutoTags" ma:index="31" nillable="true" ma:displayName="Tags" ma:internalName="MediaServiceAutoTags" ma:readOnly="true">
      <xsd:simpleType>
        <xsd:restriction base="dms:Text"/>
      </xsd:simpleType>
    </xsd:element>
    <xsd:element name="MediaServiceOCR" ma:index="32" nillable="true" ma:displayName="Extracted Text" ma:internalName="MediaServiceOCR" ma:readOnly="true">
      <xsd:simpleType>
        <xsd:restriction base="dms:Note">
          <xsd:maxLength value="255"/>
        </xsd:restriction>
      </xsd:simpleType>
    </xsd:element>
    <xsd:element name="MediaServiceGenerationTime" ma:index="33" nillable="true" ma:displayName="MediaServiceGenerationTime" ma:hidden="true" ma:internalName="MediaServiceGenerationTime" ma:readOnly="true">
      <xsd:simpleType>
        <xsd:restriction base="dms:Text"/>
      </xsd:simpleType>
    </xsd:element>
    <xsd:element name="MediaServiceEventHashCode" ma:index="34"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373230-e173-4e6a-8f42-59bce9da1dde" elementFormDefault="qualified">
    <xsd:import namespace="http://schemas.microsoft.com/office/2006/documentManagement/types"/>
    <xsd:import namespace="http://schemas.microsoft.com/office/infopath/2007/PartnerControls"/>
    <xsd:element name="SharedWithUsers" ma:index="2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description="" ma:internalName="SharedWithDetails" ma:readOnly="true">
      <xsd:simpleType>
        <xsd:restriction base="dms:Note">
          <xsd:maxLength value="255"/>
        </xsd:restriction>
      </xsd:simpleType>
    </xsd:element>
    <xsd:element name="SharingHintHash" ma:index="25" nillable="true" ma:displayName="Sharing Hint Hash" ma:descriptio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FolderType xmlns="6175c4d1-a53c-410c-92b6-74bcb683b4aa" xsi:nil="true"/>
    <Invited_Members xmlns="6175c4d1-a53c-410c-92b6-74bcb683b4aa" xsi:nil="true"/>
    <CultureName xmlns="6175c4d1-a53c-410c-92b6-74bcb683b4aa" xsi:nil="true"/>
    <AppVersion xmlns="6175c4d1-a53c-410c-92b6-74bcb683b4aa" xsi:nil="true"/>
    <Owner xmlns="6175c4d1-a53c-410c-92b6-74bcb683b4aa">
      <UserInfo>
        <DisplayName/>
        <AccountId xsi:nil="true"/>
        <AccountType/>
      </UserInfo>
    </Owner>
    <Members xmlns="6175c4d1-a53c-410c-92b6-74bcb683b4aa">
      <UserInfo>
        <DisplayName/>
        <AccountId xsi:nil="true"/>
        <AccountType/>
      </UserInfo>
    </Members>
    <Member_Groups xmlns="6175c4d1-a53c-410c-92b6-74bcb683b4aa">
      <UserInfo>
        <DisplayName/>
        <AccountId xsi:nil="true"/>
        <AccountType/>
      </UserInfo>
    </Member_Groups>
    <Is_Collaboration_Space_Locked xmlns="6175c4d1-a53c-410c-92b6-74bcb683b4aa" xsi:nil="true"/>
    <Invited_Leaders xmlns="6175c4d1-a53c-410c-92b6-74bcb683b4aa" xsi:nil="true"/>
    <NotebookType xmlns="6175c4d1-a53c-410c-92b6-74bcb683b4aa" xsi:nil="true"/>
    <Has_Leaders_Only_SectionGroup xmlns="6175c4d1-a53c-410c-92b6-74bcb683b4aa" xsi:nil="true"/>
    <DefaultSectionNames xmlns="6175c4d1-a53c-410c-92b6-74bcb683b4aa" xsi:nil="true"/>
    <Leaders xmlns="6175c4d1-a53c-410c-92b6-74bcb683b4aa">
      <UserInfo>
        <DisplayName/>
        <AccountId xsi:nil="true"/>
        <AccountType/>
      </UserInfo>
    </Leaders>
    <Templates xmlns="6175c4d1-a53c-410c-92b6-74bcb683b4aa" xsi:nil="true"/>
    <Self_Registration_Enabled xmlns="6175c4d1-a53c-410c-92b6-74bcb683b4a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006FDB2-0D82-4FE5-9A83-3FB95FCF72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75c4d1-a53c-410c-92b6-74bcb683b4aa"/>
    <ds:schemaRef ds:uri="ef373230-e173-4e6a-8f42-59bce9da1d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1D9630B-119C-40F2-A3DA-70F1F5262772}">
  <ds:schemaRefs>
    <ds:schemaRef ds:uri="6175c4d1-a53c-410c-92b6-74bcb683b4aa"/>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http://purl.org/dc/elements/1.1/"/>
    <ds:schemaRef ds:uri="ef373230-e173-4e6a-8f42-59bce9da1dde"/>
    <ds:schemaRef ds:uri="http://www.w3.org/XML/1998/namespace"/>
    <ds:schemaRef ds:uri="http://purl.org/dc/dcmitype/"/>
  </ds:schemaRefs>
</ds:datastoreItem>
</file>

<file path=customXml/itemProps3.xml><?xml version="1.0" encoding="utf-8"?>
<ds:datastoreItem xmlns:ds="http://schemas.openxmlformats.org/officeDocument/2006/customXml" ds:itemID="{A6D936F8-FE8D-4E19-8EA6-44E86565289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10</vt:i4>
      </vt:variant>
    </vt:vector>
  </HeadingPairs>
  <TitlesOfParts>
    <vt:vector size="11" baseType="lpstr">
      <vt:lpstr>Final no highlight</vt:lpstr>
      <vt:lpstr>Account_Title</vt:lpstr>
      <vt:lpstr>Activity_Number</vt:lpstr>
      <vt:lpstr>Amount_for_1_3_allocation</vt:lpstr>
      <vt:lpstr>Amount_for_2_3_allocation</vt:lpstr>
      <vt:lpstr>FTE__Position</vt:lpstr>
      <vt:lpstr>Function</vt:lpstr>
      <vt:lpstr>Object</vt:lpstr>
      <vt:lpstr>'Final no highlight'!Print_Area</vt:lpstr>
      <vt:lpstr>Total_allocation</vt:lpstr>
      <vt:lpstr>Use_of__Funds_Number</vt:lpstr>
    </vt:vector>
  </TitlesOfParts>
  <Company>Florida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Talley, Lynn</dc:creator>
  <cp:lastModifiedBy>Microsoft Office User</cp:lastModifiedBy>
  <cp:lastPrinted>2022-02-09T17:28:56Z</cp:lastPrinted>
  <dcterms:created xsi:type="dcterms:W3CDTF">2021-06-09T18:28:06Z</dcterms:created>
  <dcterms:modified xsi:type="dcterms:W3CDTF">2022-04-08T16:04:27Z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0x01010065E185CC864CA0488BD65414DBFC3208</vt:lpwstr>
  </property>
</Properties>
</file>